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4" i="1" l="1"/>
  <c r="M252" i="1"/>
  <c r="M249" i="1"/>
  <c r="M250" i="1" s="1"/>
  <c r="M256" i="1" s="1"/>
  <c r="L247" i="1"/>
  <c r="K247" i="1"/>
  <c r="J247" i="1"/>
  <c r="H247" i="1"/>
  <c r="G247" i="1"/>
  <c r="N246" i="1"/>
  <c r="M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M221" i="1"/>
  <c r="N221" i="1" s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M207" i="1"/>
  <c r="N206" i="1"/>
  <c r="N205" i="1"/>
  <c r="N204" i="1"/>
  <c r="N203" i="1"/>
  <c r="N202" i="1"/>
  <c r="N201" i="1"/>
  <c r="M201" i="1"/>
  <c r="M200" i="1"/>
  <c r="N200" i="1" s="1"/>
  <c r="N199" i="1"/>
  <c r="N198" i="1"/>
  <c r="N197" i="1"/>
  <c r="N196" i="1"/>
  <c r="N195" i="1"/>
  <c r="N194" i="1"/>
  <c r="N193" i="1"/>
  <c r="N192" i="1"/>
  <c r="N191" i="1"/>
  <c r="M191" i="1"/>
  <c r="N190" i="1"/>
  <c r="N189" i="1"/>
  <c r="N188" i="1"/>
  <c r="N187" i="1"/>
  <c r="M186" i="1"/>
  <c r="N186" i="1" s="1"/>
  <c r="N185" i="1"/>
  <c r="N184" i="1"/>
  <c r="N183" i="1"/>
  <c r="N182" i="1"/>
  <c r="N181" i="1"/>
  <c r="N180" i="1"/>
  <c r="M179" i="1"/>
  <c r="N179" i="1" s="1"/>
  <c r="N178" i="1"/>
  <c r="N177" i="1"/>
  <c r="N176" i="1"/>
  <c r="N175" i="1"/>
  <c r="N174" i="1"/>
  <c r="N173" i="1"/>
  <c r="N172" i="1"/>
  <c r="N171" i="1"/>
  <c r="N170" i="1"/>
  <c r="N169" i="1"/>
  <c r="M168" i="1"/>
  <c r="N168" i="1" s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M153" i="1"/>
  <c r="N153" i="1" s="1"/>
  <c r="N152" i="1"/>
  <c r="N151" i="1"/>
  <c r="N150" i="1"/>
  <c r="N149" i="1"/>
  <c r="N148" i="1"/>
  <c r="N147" i="1"/>
  <c r="N146" i="1"/>
  <c r="N145" i="1"/>
  <c r="N144" i="1"/>
  <c r="N143" i="1"/>
  <c r="M142" i="1"/>
  <c r="N142" i="1" s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M103" i="1"/>
  <c r="N103" i="1" s="1"/>
  <c r="N102" i="1"/>
  <c r="N101" i="1"/>
  <c r="N100" i="1"/>
  <c r="M99" i="1"/>
  <c r="N99" i="1" s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M77" i="1"/>
  <c r="M247" i="1" s="1"/>
  <c r="M255" i="1" s="1"/>
  <c r="M76" i="1"/>
  <c r="L76" i="1"/>
  <c r="J76" i="1"/>
  <c r="H76" i="1"/>
  <c r="G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76" i="1" s="1"/>
  <c r="N254" i="1" s="1"/>
  <c r="H59" i="1"/>
  <c r="G59" i="1"/>
  <c r="N58" i="1"/>
  <c r="M57" i="1"/>
  <c r="M59" i="1" s="1"/>
  <c r="M253" i="1" s="1"/>
  <c r="N56" i="1"/>
  <c r="N55" i="1"/>
  <c r="M53" i="1"/>
  <c r="L53" i="1"/>
  <c r="J53" i="1"/>
  <c r="H53" i="1"/>
  <c r="G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53" i="1" s="1"/>
  <c r="N252" i="1" s="1"/>
  <c r="M257" i="1" l="1"/>
  <c r="N59" i="1"/>
  <c r="N253" i="1" s="1"/>
  <c r="N257" i="1" s="1"/>
  <c r="N249" i="1"/>
  <c r="N250" i="1" s="1"/>
  <c r="N256" i="1" s="1"/>
  <c r="N57" i="1"/>
  <c r="N77" i="1"/>
  <c r="N247" i="1" s="1"/>
  <c r="N255" i="1" s="1"/>
</calcChain>
</file>

<file path=xl/sharedStrings.xml><?xml version="1.0" encoding="utf-8"?>
<sst xmlns="http://schemas.openxmlformats.org/spreadsheetml/2006/main" count="467" uniqueCount="441">
  <si>
    <t>№ пп</t>
  </si>
  <si>
    <t>объект</t>
  </si>
  <si>
    <t>№ договора</t>
  </si>
  <si>
    <t>продолжит. отопительгого периода сут.</t>
  </si>
  <si>
    <t>средняя температура наружного воздуха        С</t>
  </si>
  <si>
    <t>температура внутри помещения       С.</t>
  </si>
  <si>
    <t>наружный стоительный объем здания         м3</t>
  </si>
  <si>
    <t>площадь встроенного помещения</t>
  </si>
  <si>
    <t>удельная отопительная характеристика здания    ккал/м3 ч.с./</t>
  </si>
  <si>
    <t>удельная вентиляц. характеристика здания     ккал/м3 ч.с./</t>
  </si>
  <si>
    <t>теплопотери</t>
  </si>
  <si>
    <t>температур. режим</t>
  </si>
  <si>
    <t>суммарный годовой расход тепла на отопление и вентиляцию Гкал/год</t>
  </si>
  <si>
    <t>часовой расход теплоэнергии Гкал/час</t>
  </si>
  <si>
    <t>Местный бюджет</t>
  </si>
  <si>
    <t>МБОУ« СОШ №4», ул.Кусургашева, д.1а</t>
  </si>
  <si>
    <t>ТЭ-78</t>
  </si>
  <si>
    <t>МБДОУ №21 «Рощица»,ул.Кузбасская 20а</t>
  </si>
  <si>
    <t>ТЭ-74</t>
  </si>
  <si>
    <t>МАОУ СОШ  № 1,Вахрушева 26</t>
  </si>
  <si>
    <t>ТЭ-80</t>
  </si>
  <si>
    <t>МБДОУ №23 «Буратино»,ул. Первомайская, д.17</t>
  </si>
  <si>
    <t>ТЭ-81</t>
  </si>
  <si>
    <t>МБДОУ №18 «Рябинка»,ул. Вахрушева, д.13</t>
  </si>
  <si>
    <t>ТЭ-75</t>
  </si>
  <si>
    <t>МБДОУ №17 «Родничок»,ул. Пушкина,4а</t>
  </si>
  <si>
    <t>ТЭ-63</t>
  </si>
  <si>
    <t>МБДОУ №12 «Малыш, ул.Серафимовича,10</t>
  </si>
  <si>
    <t>ТЭ-72</t>
  </si>
  <si>
    <t>МБОУ ООШ №6 ул.Первомайская,21</t>
  </si>
  <si>
    <t>ТЭ-76</t>
  </si>
  <si>
    <t>МБУ «ТХУ УО МГО, ул. Первомайская, д.35; ул. Первомайская, д.35А (гараж), гараж №3 по ул. Первомайская,10</t>
  </si>
  <si>
    <t>ТЭ-77</t>
  </si>
  <si>
    <t>МБО ДО Станция туристов,УЛ.Лермонтова,2; Лермонтова гараж,Рембазовская гараж</t>
  </si>
  <si>
    <t>ТЭ-65</t>
  </si>
  <si>
    <t>МАДОУ №2 «Звездочка» , ул.Первомайская,6</t>
  </si>
  <si>
    <t>ТЭ-87</t>
  </si>
  <si>
    <t>МБОО ДО ЦДО, ул.Советская,35а</t>
  </si>
  <si>
    <t>ТЭ-64</t>
  </si>
  <si>
    <t>Развитие +, Советская 42</t>
  </si>
  <si>
    <t>ТЭ-73</t>
  </si>
  <si>
    <t>МБУ «АХУ МГО» Серафимовича,4, Советская, 15 пом.2/2;3</t>
  </si>
  <si>
    <t>ТЭ-262</t>
  </si>
  <si>
    <t>МУП МГО «Мысковский Гортоп», Серафимовича 14  пом.1 (баня) пом.6</t>
  </si>
  <si>
    <t>ТЭ-90</t>
  </si>
  <si>
    <t>УЖКХ ул.Серафимовича ,4</t>
  </si>
  <si>
    <t>ТЭ-104</t>
  </si>
  <si>
    <t>КУМИ ,ул.Первомайская,2 пом.1, Серафимовича 14 пом,3,7,9,10,11(гараж) ул.Серафимовича,14; б-р Юбилейный,4-73/3, гараж Автостиль,ул.Первомайская,26 пом.3,ул.Олимпийская 17-79б,ул.Советская,50 пом.2</t>
  </si>
  <si>
    <t>ТЭ-98,99,100,101,102,105,106,107,108,109</t>
  </si>
  <si>
    <t>МАУ МГО "Мыски Медиа",ул.Совесткая,35а</t>
  </si>
  <si>
    <t>ТЭ-79</t>
  </si>
  <si>
    <t>МАУ МГО "МФЦ" Первомайская, д.2-2</t>
  </si>
  <si>
    <t>ТЭ-52</t>
  </si>
  <si>
    <t>Ветераны (пенсионеры) войны, Советская, 25</t>
  </si>
  <si>
    <t>ТЭ-234</t>
  </si>
  <si>
    <t>МАУ МГО «ГЦК», ул. Первомайская, д.15, ул. Первомайская, д.18 (кинотеатр Звезда)</t>
  </si>
  <si>
    <t>ТЭ-91</t>
  </si>
  <si>
    <t>МБФСУ «СШ им. А. Воронина»,ул. Рембазовская, д.1</t>
  </si>
  <si>
    <t>ТЭ-88</t>
  </si>
  <si>
    <t>МБУ «ЦБС МГО»,ул.ул. Советская, д.44, ул. Советская, д.40</t>
  </si>
  <si>
    <t>ТЭ-82</t>
  </si>
  <si>
    <t>МБУ "СОК "Центр" (Советская, 50; Первомайская, 33)</t>
  </si>
  <si>
    <t>ТЭ-83</t>
  </si>
  <si>
    <t>МБОУДО «ДШМ №64,ул. Советская, д.22</t>
  </si>
  <si>
    <t>ТЭ-61</t>
  </si>
  <si>
    <t>МКУ «Управление культуры, спорта, молодежной и национальной политики МГО»,ул. Советская, д.32</t>
  </si>
  <si>
    <t>ТЭ-85</t>
  </si>
  <si>
    <t>МБУ «МИЭМ»,ул. Олимпийская, д.17/1, ул. Вахрушева, д.30б</t>
  </si>
  <si>
    <t>ТЭ-84</t>
  </si>
  <si>
    <t>итого</t>
  </si>
  <si>
    <t>Областной бюджет</t>
  </si>
  <si>
    <t>ГБУЗ «Мысковская городская больница», Юбилейный 2,Пушкина 4,8,10;Первомайская,23;Варушева,23а</t>
  </si>
  <si>
    <t>ТЭ-95</t>
  </si>
  <si>
    <t>ГКУ ЦЗН г. Мыски, ул. Советская, д. 31, 40, пом.1</t>
  </si>
  <si>
    <t>ТЭ-66</t>
  </si>
  <si>
    <t>МКУ ЦСОН, ул. Советская, д.50, ул. Серафимовича,д.16,Общество ОАО «Разрез Сибиргинский» гараж №15</t>
  </si>
  <si>
    <t>ТЭ-71</t>
  </si>
  <si>
    <t>УСЗН Мысковского городского округа,ул. Советская, д.50</t>
  </si>
  <si>
    <t>ТЭ-94</t>
  </si>
  <si>
    <t>Итого:</t>
  </si>
  <si>
    <t>Федеральный бюджет</t>
  </si>
  <si>
    <t>Отделение МВД России по г. Мыски,ул. Куюкова, д. 2, ул. Советская, д.51г, д.51/1, ул. Олимпийская, д. 11а (помещение 1, 2,5)</t>
  </si>
  <si>
    <t>ТЭ-51</t>
  </si>
  <si>
    <t>ФБУЗ «Центр гигиены и эпидемиологии в Кемеровской области-Кузбассе,ул. Рембазовская,4 (АБК, лабораторный корпус, гараж)</t>
  </si>
  <si>
    <t>ТЭ-59</t>
  </si>
  <si>
    <t>Главное управление МЧС,ул. Вахрушева, д. 47</t>
  </si>
  <si>
    <t>ТЭ-358</t>
  </si>
  <si>
    <t>Управление Росреестра по Кемеровской области-Кузбассу, ул.Советская,33</t>
  </si>
  <si>
    <t>ТЭ-530</t>
  </si>
  <si>
    <t>Управление Судебного департамента в Кемеровской области,ул. Первомайская,д.10,</t>
  </si>
  <si>
    <t>ТЭ-58</t>
  </si>
  <si>
    <t>ОСФР по Кемеровской области – Кузбассу , ул.Пушкина,5а</t>
  </si>
  <si>
    <t>ТЭ-503</t>
  </si>
  <si>
    <t>ГУФССП по Кемеровской области-Кузбассу,ул. Олимпийская, д.11а</t>
  </si>
  <si>
    <t>ТЭ-86</t>
  </si>
  <si>
    <t>Управление ЗАГС Кузбасса,ул. Олимпийская, д.9</t>
  </si>
  <si>
    <t>ТЭ-468</t>
  </si>
  <si>
    <t>Прокуратура Кемеровской области-Кузбасса,ул. Советская, д.42</t>
  </si>
  <si>
    <t>ТЭ-92</t>
  </si>
  <si>
    <t>ФГБУ "ЦЖКУ" Минобороны России,ул.Советская,15</t>
  </si>
  <si>
    <t>ТЭ-50</t>
  </si>
  <si>
    <t>ФКУ УИИ ГУФСИН России  по Кемеровской области - Кузбассу,ул.Первомайская,9</t>
  </si>
  <si>
    <t>ТЭ-269</t>
  </si>
  <si>
    <t>СУ СК России по Кемеровской области-Кузбассу ,б-р Юбилейный,9</t>
  </si>
  <si>
    <t>ТЭ-56</t>
  </si>
  <si>
    <t>ГКУ «ЦХиМТО мировых судей в Кузбассе»,ул. Первомайская, д.26</t>
  </si>
  <si>
    <t>ТЭ-537</t>
  </si>
  <si>
    <t>Управление Росгвардии по Кемеровской области – Кузбассу,ул. Куюкова, д.2,ул.Советская,30</t>
  </si>
  <si>
    <t>ТЭ-60</t>
  </si>
  <si>
    <t>ГБУ «Междуреченская СББЖ, ул.Серафимовича,16</t>
  </si>
  <si>
    <t>ТЭ-97</t>
  </si>
  <si>
    <t>Итого</t>
  </si>
  <si>
    <t>Акуленко Е.М.,ул.Советская,26-17</t>
  </si>
  <si>
    <t>ТЭ-138</t>
  </si>
  <si>
    <t>ИП Арыкова И.Ю.,ул. Советская, д.27 пом. 6</t>
  </si>
  <si>
    <t>ИП Баркова Л.Л.,ул. Пушкина, д.2</t>
  </si>
  <si>
    <t>ТЭ-102</t>
  </si>
  <si>
    <t>Белимова М.В.,ул. Советская, д.34</t>
  </si>
  <si>
    <t>ТЭ-161</t>
  </si>
  <si>
    <t>ИП Казьмин А.Л.,ул.Советская,34,ул.Вахрушева,22</t>
  </si>
  <si>
    <t>ТЭ-30</t>
  </si>
  <si>
    <t>ИП Казьмина Н.А.,ул.Вахрушева,22 пом. 2</t>
  </si>
  <si>
    <t>ТЭ-31</t>
  </si>
  <si>
    <t>ИП Боярко Л.В.,ул. Советская, д.30,ул.Пушкина, д.5в</t>
  </si>
  <si>
    <t>ТЭ-210</t>
  </si>
  <si>
    <t>ИП Берсенева И.С.,ул. Советская, д.26-16</t>
  </si>
  <si>
    <t>ТЭ-195</t>
  </si>
  <si>
    <t>Бортникова Н.М. Советская 36-20</t>
  </si>
  <si>
    <t>ТЭ-149</t>
  </si>
  <si>
    <t>Варфоломеева Л.И.,ул.Пушкина 3 пом.2</t>
  </si>
  <si>
    <t>ТЭ-181</t>
  </si>
  <si>
    <t>ИП Гордиенко В.Л.,б-р Юбилейный 4, Вахрушева,22</t>
  </si>
  <si>
    <t>ТЭ-69</t>
  </si>
  <si>
    <t>Гусева С.Р. ул. Советская, 51б пом. 1,ул.Советская 51б пом. 2</t>
  </si>
  <si>
    <t>ТЭ-179</t>
  </si>
  <si>
    <t xml:space="preserve"> Дегтяренко Н.Л.,ул.Советская,31</t>
  </si>
  <si>
    <t>ИП Дементьянова Л.И.ул. Пушкина,2 пом. 36</t>
  </si>
  <si>
    <t>ТЭ-200</t>
  </si>
  <si>
    <t>ИП Девятиярова В.М.,ул.Советская 26-2</t>
  </si>
  <si>
    <t>ТЭ-347/1</t>
  </si>
  <si>
    <t>Ерофеев Р.А., пр-д Шахтерский, д.2е, пр-д Шахтерский, д.2д , ул. Советская, д.36</t>
  </si>
  <si>
    <t>ТЭ-180</t>
  </si>
  <si>
    <t xml:space="preserve"> Кузина Л.Н. Советская 39-2,37 пом.25</t>
  </si>
  <si>
    <t>ТЭ-192</t>
  </si>
  <si>
    <t>ИП Кустова В.А.,ул.Пушкина,4</t>
  </si>
  <si>
    <t>Кемеров А.Н.,ул.Советская 26 пом.1</t>
  </si>
  <si>
    <t>ТЭ-43</t>
  </si>
  <si>
    <t>Костина Г.Е.ул.Советская, 25-1</t>
  </si>
  <si>
    <t>ТЭ-344</t>
  </si>
  <si>
    <t>И.П. Каканова Л.В. Советская, 34</t>
  </si>
  <si>
    <t>Галямов Е.Ф.УЛ.Вахрушева 12-7</t>
  </si>
  <si>
    <t>ТЭ-300</t>
  </si>
  <si>
    <t>Сукиасян Гагик Ерванди,Якунин Артем Евгеньевич ул.Куюкова,6 а</t>
  </si>
  <si>
    <t>ТЭ-107</t>
  </si>
  <si>
    <t>Каканова Людмила Юрьевна ул.Горького,12 пом.1</t>
  </si>
  <si>
    <t>ТЭ-346</t>
  </si>
  <si>
    <t>Загрутдинова Наталья Александровна,ул. Советская, д.27-1</t>
  </si>
  <si>
    <t>ТЭ-374</t>
  </si>
  <si>
    <t>ООО СК Сибирь б-р Юбилейный,4а</t>
  </si>
  <si>
    <t>ТЭ-40</t>
  </si>
  <si>
    <t>ООО "Спецтехника М",Советская,50</t>
  </si>
  <si>
    <t>ТЭ-54</t>
  </si>
  <si>
    <t>Коллегия адвокатов №37,Первомайская,9</t>
  </si>
  <si>
    <t>ТЭ-360</t>
  </si>
  <si>
    <t>Гришин Андрей Викторович,Советская,50  пом.3</t>
  </si>
  <si>
    <t>ТЭ-365</t>
  </si>
  <si>
    <t>Шабалин Вячеслав Васильевич,Советская,21</t>
  </si>
  <si>
    <t>ТЭ-348</t>
  </si>
  <si>
    <t>Рещенко Светлана Владимировна,Горькго,12 пом.91</t>
  </si>
  <si>
    <t>ТЭ-345</t>
  </si>
  <si>
    <t xml:space="preserve">Лоншаков И.Ю., Советская 51б/1, 51б/2,ул. Советская,51б/4 </t>
  </si>
  <si>
    <t>ТЭ-42</t>
  </si>
  <si>
    <t>ИП Малоземов Н.А.,ул.Горького,30</t>
  </si>
  <si>
    <t>ТЭ-348/1</t>
  </si>
  <si>
    <t xml:space="preserve">ИП Наумова Н.В.,ул. Советская,25-2 </t>
  </si>
  <si>
    <t>ТЭ-190</t>
  </si>
  <si>
    <t>Некрасова М.С.,ул.Советская,31</t>
  </si>
  <si>
    <t>ТЭ-115</t>
  </si>
  <si>
    <t>ООО "Ритуал",ул.Советская,24</t>
  </si>
  <si>
    <t>ТЭ-100</t>
  </si>
  <si>
    <t>ООО "Сибтрейд" Первомайская, 26,ул.Советская,40</t>
  </si>
  <si>
    <t>ТЭ-240</t>
  </si>
  <si>
    <t>Каримова Кристина павловна ИП,Советская,24</t>
  </si>
  <si>
    <t>ТЭ-470</t>
  </si>
  <si>
    <t>Лаврова Е.К.,ул. Вахрушева, д.15-62</t>
  </si>
  <si>
    <t>ТЭ-144</t>
  </si>
  <si>
    <t>Пензина Л.В.,ул. Вахрушева, д.19-3</t>
  </si>
  <si>
    <t>ТЭ-193</t>
  </si>
  <si>
    <t>ИП Потапова М.А.,ул. Советская, д.23-1</t>
  </si>
  <si>
    <t>ТЭ-151</t>
  </si>
  <si>
    <t xml:space="preserve">ИП Маранчук Т.Н.,ул.Серафимовича,14а ; Первомайская,11 </t>
  </si>
  <si>
    <t>ИП Титов О.В.,Советская 36пом.1;ул.Советская 28</t>
  </si>
  <si>
    <t>ИП Чевтаева О.П.,ул.Советская,44</t>
  </si>
  <si>
    <t>ТЭ-46</t>
  </si>
  <si>
    <t>ООО "Ива",ул.Советская 26 -8</t>
  </si>
  <si>
    <t>ТЭ-373</t>
  </si>
  <si>
    <t>ИП Шемякова Е.Н.,ул.Вахрушева ,19; ул.Советская,30</t>
  </si>
  <si>
    <t>ТЭ-53</t>
  </si>
  <si>
    <t>Шитенко Н.А.,ул. Советская, 25-3</t>
  </si>
  <si>
    <t>ТЭ-191</t>
  </si>
  <si>
    <t>ООО «ОВИК»,ул.Советская, д.51 Д</t>
  </si>
  <si>
    <t>ТЭ-106</t>
  </si>
  <si>
    <t>ИП Соколова Е.И.,ул. Пушкина, д.2-34,ул. Советская, д,23-9</t>
  </si>
  <si>
    <t>ТЭ-68</t>
  </si>
  <si>
    <t>ООО "Эстейт" Советская, 31</t>
  </si>
  <si>
    <t>ТЭ-99</t>
  </si>
  <si>
    <t>ИП Ведрич Е.Ю.ул. Пушкина, д.2,  ул. Горького, д.12-62</t>
  </si>
  <si>
    <t>ТЭ-139</t>
  </si>
  <si>
    <t xml:space="preserve">Бондарь С.В.,ул.Серафимовича,12-3 </t>
  </si>
  <si>
    <t>ТЭ-160</t>
  </si>
  <si>
    <t>ИП Зенин В.Н.,ул.Советская 21-5</t>
  </si>
  <si>
    <t>ТЭ-170</t>
  </si>
  <si>
    <t>ИП Шапкин В.А.,ул.Шахтерская,1а</t>
  </si>
  <si>
    <t>ТЭ-165</t>
  </si>
  <si>
    <t>ИП Карпухова И.В.ул.Советская,27 пом.1</t>
  </si>
  <si>
    <t>ТЭ-152</t>
  </si>
  <si>
    <t>ИП Мокринская О.И.,ул.Вахрушева 15-33</t>
  </si>
  <si>
    <t>ТЭ-216</t>
  </si>
  <si>
    <t>ИП Мухамедгалиев Р.И.,ул.Первомайская,33а</t>
  </si>
  <si>
    <t>ТЭ-474</t>
  </si>
  <si>
    <t>Гордиенко А.С.ул.Первомайская 12-2</t>
  </si>
  <si>
    <t>ТЭ-509</t>
  </si>
  <si>
    <t>Мурашева Т.А.,ул. Советская, 34 помещение 1</t>
  </si>
  <si>
    <t>ТЭ-178</t>
  </si>
  <si>
    <t>Баринов С.В.,ул.Советская 21 пом.6</t>
  </si>
  <si>
    <t>ООО "Атлантик",ул.Горького 30-12</t>
  </si>
  <si>
    <t>ТЭ-132</t>
  </si>
  <si>
    <t>Юсубов В.Г. ,ул.Вахрушева 17-2</t>
  </si>
  <si>
    <t>ТЭ-370</t>
  </si>
  <si>
    <t>ИП Гудкова Л.И.,ул. Вахрушева 15-46</t>
  </si>
  <si>
    <t>ТЭ-70</t>
  </si>
  <si>
    <t>ИП Лукинская В.Н.,ул.Вахрушева 17-1</t>
  </si>
  <si>
    <t>ТЭ-171</t>
  </si>
  <si>
    <t>Зубков В.И.,ул.Советская ,23</t>
  </si>
  <si>
    <t>ТЭ-182</t>
  </si>
  <si>
    <t>Намазов Гияс Мансим оглы,ул.Вахрушева,19</t>
  </si>
  <si>
    <t>ТЭ-67</t>
  </si>
  <si>
    <t>ИП Платонова Т.В.,ул. Вахрушева, д.21-31</t>
  </si>
  <si>
    <t>ТЭ-120</t>
  </si>
  <si>
    <t>Житина И.Н.,ул. Пушкина, д.4</t>
  </si>
  <si>
    <t>ТЭ-183</t>
  </si>
  <si>
    <t>ООО "Кузбасс-3",ул.Пушкина,5 пом.1</t>
  </si>
  <si>
    <t>ТЭ-172</t>
  </si>
  <si>
    <t xml:space="preserve">ИП Хмельченко С.В.,ул. Рембазовская,1а </t>
  </si>
  <si>
    <t>ТЭ-199</t>
  </si>
  <si>
    <t>Рыбалова А.С.,ул. Пушкина, 2 пом.19</t>
  </si>
  <si>
    <t>ТЭ-187</t>
  </si>
  <si>
    <t>Козлов М.А.,ул.Вахрушева, 12-6</t>
  </si>
  <si>
    <t>ТЭ-25</t>
  </si>
  <si>
    <t>ООО "Мария-РА",ул.Советская 28 пом.1</t>
  </si>
  <si>
    <t>ТЭ-173</t>
  </si>
  <si>
    <t>АО «Татьяна»  ,ул. Пушкина, д.7,ул. Вахрушева, д.14а</t>
  </si>
  <si>
    <t>ТЭ-17</t>
  </si>
  <si>
    <t xml:space="preserve"> Фаронов В.С.,ул. Советская, д.39-3 </t>
  </si>
  <si>
    <t>ТЭ-186</t>
  </si>
  <si>
    <t>ООО "Формат-Ц",ул. Вахрушева, д.7-48</t>
  </si>
  <si>
    <t>ТЭ-196</t>
  </si>
  <si>
    <t>ИП Козырева Е.В.,ул.Вахрушева 21а-103</t>
  </si>
  <si>
    <t>ТЭ-27</t>
  </si>
  <si>
    <t>Евсеева Е. В.,ул.Первомайская,28 пом,58а</t>
  </si>
  <si>
    <t>ТЭ-501</t>
  </si>
  <si>
    <t>Торопова И.Ю.,ул. Советская д.26, ул.Советская,31-1</t>
  </si>
  <si>
    <t>ТЭ-143</t>
  </si>
  <si>
    <t>ООО "КузбассКентек",ул.Совесткая ,41</t>
  </si>
  <si>
    <t>ТЭ-26</t>
  </si>
  <si>
    <t>ООО "Результат" ул.Горького,40, ул.Советская,36</t>
  </si>
  <si>
    <t>ИП Останина А.В.,ул. Горького, д.12-33</t>
  </si>
  <si>
    <t>ТЭ-108</t>
  </si>
  <si>
    <t>ООО "Регион эстейт",ул. Советская, д.17</t>
  </si>
  <si>
    <t>Евдокимов С.В.,об-во Связист гараж №9</t>
  </si>
  <si>
    <t>ТЭ-109</t>
  </si>
  <si>
    <t>Ермакова И.Ю.,ул.Первомайская 26 пом.1</t>
  </si>
  <si>
    <t>ТЭ-126</t>
  </si>
  <si>
    <t>ООО Камелот ,ул.Первомайская,30</t>
  </si>
  <si>
    <t>ТЭ-129</t>
  </si>
  <si>
    <t>ООО "Вангард"пр-д Шахтерский 2в,ул.Советская,46-51</t>
  </si>
  <si>
    <t>ТЭ-339</t>
  </si>
  <si>
    <t>Казьмина С.А. ИП,ул.Первомайская,28</t>
  </si>
  <si>
    <t>ТЭ-495</t>
  </si>
  <si>
    <t>Фатенкова Л.В. Ул.Первомайская,9-1</t>
  </si>
  <si>
    <t>ор-ция шорского народа Туган Чер ул.Серафимовича,14 пом,4</t>
  </si>
  <si>
    <t>ТЭ-124</t>
  </si>
  <si>
    <t>НО Благотворительный фонд Опора, Серафимовича,14 пом.2</t>
  </si>
  <si>
    <t>ТЭ-127</t>
  </si>
  <si>
    <t>Мамедов Назим Джебраил оглы, ул.Советская,51а</t>
  </si>
  <si>
    <t>ТЭ-256</t>
  </si>
  <si>
    <t>Науменко Татьяна Николаевна ,Советская,38</t>
  </si>
  <si>
    <t>ТЭ-255</t>
  </si>
  <si>
    <t>ООО РЕГИОН 55, Вахрушева,12</t>
  </si>
  <si>
    <t>ТЭ-281</t>
  </si>
  <si>
    <t>Титова Светлана Владимировна ,Первомайская,11</t>
  </si>
  <si>
    <t>ТЭ-286</t>
  </si>
  <si>
    <t>Бондарцов Николай Федорович,Первомайская,26 пом.58</t>
  </si>
  <si>
    <t>ТЭ-239</t>
  </si>
  <si>
    <t>Морковский Иван Иванович,Рембазовская,2/5;2/1</t>
  </si>
  <si>
    <t>ТЭ-19</t>
  </si>
  <si>
    <t>Аксенова Татьяна Юрьевна,Первомайская,9</t>
  </si>
  <si>
    <t>ТЭ-103</t>
  </si>
  <si>
    <t>Пьянков Константин Викторович,Первомайская,30</t>
  </si>
  <si>
    <t>ТЭ-245</t>
  </si>
  <si>
    <t>Кель Дмитрий Александрович,Серафимовича,14 пом.5</t>
  </si>
  <si>
    <t>ТЭ-264</t>
  </si>
  <si>
    <t>ИП Рзаев А.К.,ул.Совесткая,31</t>
  </si>
  <si>
    <t>ТЭ-57</t>
  </si>
  <si>
    <t>ИП Артемьева Н.С.,ул. Советская, 26 пом.9,ул.Олимпийская,3 «о», ул.Олимпийская,3 «м» ул.Советская,42</t>
  </si>
  <si>
    <t>ТЭ-175</t>
  </si>
  <si>
    <t>ИП Мусаев М.Г. ул.Олимпийская,3и,к,л,г; ул.Олимпийская,7а</t>
  </si>
  <si>
    <t>ИП Мамедова Т.Н. ул.Олимпийская 3д</t>
  </si>
  <si>
    <t>ТЭ-159</t>
  </si>
  <si>
    <t>Гребенкин А.А.,ул. Советская д.34 помещение 2/4</t>
  </si>
  <si>
    <t>ТЭ-113</t>
  </si>
  <si>
    <t>Букорос ,ул. Советская, д.34 помещение 2/2</t>
  </si>
  <si>
    <t>ТЭ-23</t>
  </si>
  <si>
    <t>Вдовина А.В..,ул.  Советская, д.34 помещение 2/6</t>
  </si>
  <si>
    <t>ТЭ-500</t>
  </si>
  <si>
    <t>Мустафиди А.Т. ФЛ, ул. Пушкина, 11а</t>
  </si>
  <si>
    <t>ТЭ-502</t>
  </si>
  <si>
    <t>Богданова Л.А.,ул.Советская,34 пом.2/5</t>
  </si>
  <si>
    <t>И.П. Гладких М.Л./Ульянова С.П.Первомайская 30</t>
  </si>
  <si>
    <t>ТЭ-467</t>
  </si>
  <si>
    <t>ЧУ ДПО "Автострада"ул.Советская.31</t>
  </si>
  <si>
    <t>ТЭ-155</t>
  </si>
  <si>
    <t>КПРФ, ул. Серафимовича, д. 14 пом. 8</t>
  </si>
  <si>
    <t>ТЭ-153</t>
  </si>
  <si>
    <t>АО Почта России ул. Советская, 15</t>
  </si>
  <si>
    <t xml:space="preserve"> ГПК"Пассажиравтотранс",ул. Олимпийская, д.3</t>
  </si>
  <si>
    <t>ООО Поликлиника "А-3",ул. Первомайская, д.30 ул. Горького, д.23 пом. 32</t>
  </si>
  <si>
    <t>ТЭ-189</t>
  </si>
  <si>
    <t>Ванилов С.Г.,ул.Советская 39-38</t>
  </si>
  <si>
    <t>ТЭ-162</t>
  </si>
  <si>
    <t>Бояров А.А. Советская, 51</t>
  </si>
  <si>
    <t>ТЭ-347</t>
  </si>
  <si>
    <t>ИП Елясова Е.К.,ул. Вахрушева, д.18-3</t>
  </si>
  <si>
    <t>Русинова Е.М.,ул.Советская 23-3</t>
  </si>
  <si>
    <t>ТЭ-136</t>
  </si>
  <si>
    <t>ПАО Сбербанк,УЛ.Пкервомайская,30 ул.Советская,42</t>
  </si>
  <si>
    <t>ТЭ-15</t>
  </si>
  <si>
    <t>Нотариус Пахорукова ГА.,ул.Вахрушева,24</t>
  </si>
  <si>
    <t>ТЭ-208</t>
  </si>
  <si>
    <t>нотариус Мезенина О.Г.,ул.Вахрушева 24</t>
  </si>
  <si>
    <t>ТЭ-209</t>
  </si>
  <si>
    <t>ИП Копылова Г.А.,ул.Советская,48 пом.1,ул.Советская,30,38</t>
  </si>
  <si>
    <t>ТЭ-133</t>
  </si>
  <si>
    <t xml:space="preserve">Мозохин Е.А. ул. Олимпийская,д.11а пом.4 </t>
  </si>
  <si>
    <t>Атучин А.С. ,ул. Советская, д.26-19</t>
  </si>
  <si>
    <t>ООО "Лайм",ул.Советская,50-2б</t>
  </si>
  <si>
    <t>ТЭ-156</t>
  </si>
  <si>
    <t xml:space="preserve">ИП Ковалевский В.А.,ул. Советская,24  </t>
  </si>
  <si>
    <t>ТЭ-163</t>
  </si>
  <si>
    <t>Гусев В.В.,ул.Первомайская,9</t>
  </si>
  <si>
    <t>ТЭ-18</t>
  </si>
  <si>
    <t>Горячуха Ю.А.,ул.Олимпийская,3в</t>
  </si>
  <si>
    <t>ТЭ-41</t>
  </si>
  <si>
    <t>Горелкина Т.В,ул.Горького,40</t>
  </si>
  <si>
    <t>ТЭ-252</t>
  </si>
  <si>
    <t xml:space="preserve">Дунямалиев З.С.,ул. Первомайская, 33б </t>
  </si>
  <si>
    <t>ТЭ-206</t>
  </si>
  <si>
    <t>Курбанбаева Э. К.,б-р Юбилейный ,4б</t>
  </si>
  <si>
    <t>ТЭ-478</t>
  </si>
  <si>
    <t>Трошков Ю.Ф. ,ул.Пушкина,2</t>
  </si>
  <si>
    <t>ТЭ-342</t>
  </si>
  <si>
    <t>ИП Варфоломеев О.Ф.,гараж Автостиль №29,30</t>
  </si>
  <si>
    <t>ПОУ «Мысковский УСТЦ» РО ДОСААФ России КО, ул.Рембазовская,3</t>
  </si>
  <si>
    <t>ТЭ-96</t>
  </si>
  <si>
    <t>Назарова Н.Н.,ул. Советская д.36 помещение 2</t>
  </si>
  <si>
    <t>ТЭ-146</t>
  </si>
  <si>
    <t>АО "Углеметбанк",ул. Горького, д.8</t>
  </si>
  <si>
    <t>Попов М. А.ФЛ ,б-р Юбилейный,4в пом.1</t>
  </si>
  <si>
    <t>ТЭ-483</t>
  </si>
  <si>
    <t xml:space="preserve">Царапкин Е.И.,ул. Советская, д.37 пом.10 </t>
  </si>
  <si>
    <t>ТЭ-168</t>
  </si>
  <si>
    <t>Одигитриевская церковь, Горького,11</t>
  </si>
  <si>
    <t>ТЭ-188</t>
  </si>
  <si>
    <t>ООО "Селеста" ул.Олимпийская, здание 12а</t>
  </si>
  <si>
    <t>ТЭ-366</t>
  </si>
  <si>
    <t>МГО КО общественной организации охотников и рыболовов ,ул.Олимпийская ,1а</t>
  </si>
  <si>
    <t>ТЭ-194</t>
  </si>
  <si>
    <t>ООО "ЧОП СВД",ул.Совесткая 20-4</t>
  </si>
  <si>
    <t>ТЭ-166</t>
  </si>
  <si>
    <t>ООО "Кинетика",ул.Советская,26-18</t>
  </si>
  <si>
    <t>ТЭ-98</t>
  </si>
  <si>
    <t>Дорофеев А.Ю.,ул. Советская, д.21</t>
  </si>
  <si>
    <t>Томилова Н.З.,ул. Вахрушева, 14 пом. 1</t>
  </si>
  <si>
    <t>ТЭ-198</t>
  </si>
  <si>
    <t>Ф.Л.Клодчик Н.Ф. Первомайская,12</t>
  </si>
  <si>
    <t>ТЭ-197</t>
  </si>
  <si>
    <t>Величкова Н.Я.ул.Советская 27-7</t>
  </si>
  <si>
    <t>ТЭ-110</t>
  </si>
  <si>
    <t>ИП Ивко И.В. Ул.Советская,50-1б</t>
  </si>
  <si>
    <t>ТЭ-130</t>
  </si>
  <si>
    <t>Маринина Е. Д. ул.Вахрушева 24-32</t>
  </si>
  <si>
    <t>ТЭ-364</t>
  </si>
  <si>
    <t>Тотышева Е.Н.,ул.Серафимовича ,14 пом,12</t>
  </si>
  <si>
    <t>ТЭ-125</t>
  </si>
  <si>
    <t>Мельчакова А.А., Серафимовича, 14 пом.10</t>
  </si>
  <si>
    <t>ТЭ-472</t>
  </si>
  <si>
    <t>Чарушина Е.В.,ул.Советская,34 пом 2/3</t>
  </si>
  <si>
    <t>ООО Элемент-Трейд ул.Кузбасская,14,14а,ул.Советская,зд.48/2</t>
  </si>
  <si>
    <t>ТЭ-232</t>
  </si>
  <si>
    <t>ООО "Токио",ул. Советская, д.51б помещение 3</t>
  </si>
  <si>
    <t>ООО"Фармация",ул.Серафимовича,6а</t>
  </si>
  <si>
    <t>ТЭ-242</t>
  </si>
  <si>
    <t>Константинов Д.Н.,ул.Советская 24 пом.1</t>
  </si>
  <si>
    <t>ТЭ-164</t>
  </si>
  <si>
    <t>ПАО Кузбассэнергосбыт, ул.Вахрушева,22</t>
  </si>
  <si>
    <t>ООО "КЭНК" ул.Первомайская,1;22,ул.Лермонтова,4</t>
  </si>
  <si>
    <t>ТЭ-9</t>
  </si>
  <si>
    <t>ПАО Ростелеком,ул.Советская,18</t>
  </si>
  <si>
    <t>ТЭ-35</t>
  </si>
  <si>
    <t xml:space="preserve">ул.Серафимовича,14/Б-2"Дезконтроль" ООО, </t>
  </si>
  <si>
    <t>ТЭ-484</t>
  </si>
  <si>
    <t>ООО "ЭлектроЮТ" ул.Рембазовская 2/б</t>
  </si>
  <si>
    <t>ТЭ-213</t>
  </si>
  <si>
    <t>ООО Флавикс ул.Первомайская,9</t>
  </si>
  <si>
    <t>ТЭ-157</t>
  </si>
  <si>
    <t>МКП МГО Водоканал ул.Рембазовская,6а</t>
  </si>
  <si>
    <t>ТЭ-89</t>
  </si>
  <si>
    <t>ООО Белмастер, ул.Советская 50а пом.2</t>
  </si>
  <si>
    <t>ТЭ-39</t>
  </si>
  <si>
    <t>ООО "Автомолл",ул.Советская,50</t>
  </si>
  <si>
    <t>Бадасян Д.К. ул.Советская,24</t>
  </si>
  <si>
    <t>ТЭ-34</t>
  </si>
  <si>
    <t>Данилкин В.А. ул.Первомайская,33</t>
  </si>
  <si>
    <t>ТЭ-21</t>
  </si>
  <si>
    <t>Поплавская Т.Н. ул.Кусургашева,11</t>
  </si>
  <si>
    <t>ТЭ-49</t>
  </si>
  <si>
    <t xml:space="preserve">АО АИЖК Кузбасса, ул.Горького,7 </t>
  </si>
  <si>
    <t>ТЭ-36</t>
  </si>
  <si>
    <t>Итого по прочим</t>
  </si>
  <si>
    <t>население</t>
  </si>
  <si>
    <t>население центральная часть</t>
  </si>
  <si>
    <t>местный бюджет</t>
  </si>
  <si>
    <t>областной бюджет</t>
  </si>
  <si>
    <t>федеральный бюджет</t>
  </si>
  <si>
    <t>Прочие</t>
  </si>
  <si>
    <t>общий расход т/ энергии на отопление и вентиляцию составляет:</t>
  </si>
  <si>
    <t>Гкал/час</t>
  </si>
  <si>
    <t>Начальник службы сбыта тепловой энергии ООО "ТК"</t>
  </si>
  <si>
    <t>Е.В.Докучаева</t>
  </si>
  <si>
    <t xml:space="preserve"> Тепловая нагрузка на отопление абонентами ООО "Тепловая компания"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</si>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</sst>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ill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Fill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top" wrapText="1"/>
    </xf>
    <xf numFmtId="164" fontId="0" fillId="0" borderId="6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0" borderId="10" xfId="0" applyNumberFormat="1" applyFont="1" applyFill="1" applyBorder="1" applyAlignment="1">
      <alignment horizontal="center"/>
    </xf>
    <xf numFmtId="0" fontId="0" fillId="2" borderId="11" xfId="0" applyFill="1" applyBorder="1"/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7" fillId="0" borderId="11" xfId="0" applyFont="1" applyFill="1" applyBorder="1"/>
    <xf numFmtId="0" fontId="8" fillId="0" borderId="15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right"/>
    </xf>
    <xf numFmtId="0" fontId="9" fillId="0" borderId="15" xfId="0" applyFont="1" applyFill="1" applyBorder="1"/>
    <xf numFmtId="0" fontId="8" fillId="0" borderId="15" xfId="0" applyFont="1" applyFill="1" applyBorder="1"/>
    <xf numFmtId="164" fontId="9" fillId="0" borderId="15" xfId="0" applyNumberFormat="1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right"/>
    </xf>
    <xf numFmtId="0" fontId="9" fillId="0" borderId="15" xfId="0" applyFont="1" applyFill="1" applyBorder="1" applyAlignment="1">
      <alignment horizontal="left" wrapText="1"/>
    </xf>
    <xf numFmtId="0" fontId="10" fillId="0" borderId="15" xfId="0" applyFont="1" applyFill="1" applyBorder="1"/>
    <xf numFmtId="165" fontId="10" fillId="0" borderId="15" xfId="0" applyNumberFormat="1" applyFont="1" applyFill="1" applyBorder="1"/>
    <xf numFmtId="164" fontId="10" fillId="0" borderId="15" xfId="0" applyNumberFormat="1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right" wrapText="1"/>
    </xf>
    <xf numFmtId="0" fontId="8" fillId="0" borderId="15" xfId="0" applyFont="1" applyFill="1" applyBorder="1" applyAlignment="1">
      <alignment horizontal="left" vertical="top" wrapText="1"/>
    </xf>
    <xf numFmtId="0" fontId="11" fillId="0" borderId="15" xfId="0" applyFont="1" applyFill="1" applyBorder="1"/>
    <xf numFmtId="164" fontId="11" fillId="0" borderId="15" xfId="0" applyNumberFormat="1" applyFont="1" applyFill="1" applyBorder="1" applyAlignment="1">
      <alignment horizontal="center"/>
    </xf>
    <xf numFmtId="164" fontId="11" fillId="0" borderId="15" xfId="0" applyNumberFormat="1" applyFont="1" applyFill="1" applyBorder="1"/>
    <xf numFmtId="0" fontId="8" fillId="0" borderId="15" xfId="0" applyFont="1" applyFill="1" applyBorder="1" applyAlignment="1">
      <alignment wrapText="1"/>
    </xf>
    <xf numFmtId="164" fontId="8" fillId="0" borderId="15" xfId="0" applyNumberFormat="1" applyFont="1" applyFill="1" applyBorder="1" applyAlignment="1">
      <alignment horizontal="center"/>
    </xf>
    <xf numFmtId="0" fontId="11" fillId="0" borderId="15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 wrapText="1"/>
    </xf>
    <xf numFmtId="165" fontId="8" fillId="0" borderId="15" xfId="0" applyNumberFormat="1" applyFont="1" applyFill="1" applyBorder="1"/>
    <xf numFmtId="164" fontId="8" fillId="0" borderId="15" xfId="0" applyNumberFormat="1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/>
    <xf numFmtId="0" fontId="8" fillId="0" borderId="15" xfId="0" applyFont="1" applyFill="1" applyBorder="1" applyAlignment="1"/>
    <xf numFmtId="0" fontId="9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right"/>
    </xf>
    <xf numFmtId="2" fontId="8" fillId="0" borderId="15" xfId="0" applyNumberFormat="1" applyFont="1" applyFill="1" applyBorder="1" applyAlignment="1">
      <alignment wrapText="1"/>
    </xf>
    <xf numFmtId="0" fontId="9" fillId="0" borderId="15" xfId="0" applyFont="1" applyFill="1" applyBorder="1" applyAlignment="1">
      <alignment wrapText="1"/>
    </xf>
    <xf numFmtId="0" fontId="8" fillId="0" borderId="15" xfId="0" applyNumberFormat="1" applyFont="1" applyFill="1" applyBorder="1" applyAlignment="1">
      <alignment wrapText="1"/>
    </xf>
    <xf numFmtId="2" fontId="9" fillId="0" borderId="15" xfId="0" applyNumberFormat="1" applyFont="1" applyFill="1" applyBorder="1" applyAlignment="1">
      <alignment horizontal="center" wrapText="1"/>
    </xf>
    <xf numFmtId="2" fontId="10" fillId="0" borderId="15" xfId="0" applyNumberFormat="1" applyFont="1" applyFill="1" applyBorder="1"/>
    <xf numFmtId="0" fontId="10" fillId="0" borderId="15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11" fillId="0" borderId="15" xfId="0" applyFont="1" applyFill="1" applyBorder="1" applyAlignment="1">
      <alignment horizontal="right"/>
    </xf>
    <xf numFmtId="164" fontId="13" fillId="0" borderId="15" xfId="0" applyNumberFormat="1" applyFont="1" applyFill="1" applyBorder="1" applyAlignment="1">
      <alignment horizontal="center" vertical="center" wrapText="1"/>
    </xf>
    <xf numFmtId="164" fontId="11" fillId="0" borderId="15" xfId="0" applyNumberFormat="1" applyFont="1" applyFill="1" applyBorder="1" applyAlignment="1">
      <alignment horizontal="center" vertical="center" wrapText="1"/>
    </xf>
    <xf numFmtId="164" fontId="8" fillId="0" borderId="15" xfId="0" applyNumberFormat="1" applyFont="1" applyFill="1" applyBorder="1" applyAlignment="1">
      <alignment horizontal="right" wrapText="1"/>
    </xf>
    <xf numFmtId="164" fontId="9" fillId="0" borderId="15" xfId="0" applyNumberFormat="1" applyFont="1" applyFill="1" applyBorder="1" applyAlignment="1">
      <alignment horizontal="right" vertical="center" wrapText="1"/>
    </xf>
    <xf numFmtId="164" fontId="11" fillId="0" borderId="15" xfId="0" applyNumberFormat="1" applyFont="1" applyFill="1" applyBorder="1" applyAlignment="1">
      <alignment horizontal="right"/>
    </xf>
    <xf numFmtId="164" fontId="11" fillId="0" borderId="15" xfId="0" applyNumberFormat="1" applyFont="1" applyFill="1" applyBorder="1" applyAlignment="1">
      <alignment horizontal="right" wrapText="1"/>
    </xf>
    <xf numFmtId="0" fontId="9" fillId="0" borderId="0" xfId="0" applyFont="1" applyFill="1" applyBorder="1"/>
    <xf numFmtId="0" fontId="11" fillId="0" borderId="0" xfId="0" applyFont="1" applyFill="1" applyBorder="1"/>
    <xf numFmtId="164" fontId="11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5" fillId="0" borderId="0" xfId="0" applyFont="1" applyFill="1" applyBorder="1"/>
    <xf numFmtId="164" fontId="0" fillId="0" borderId="0" xfId="0" applyNumberFormat="1" applyFill="1" applyBorder="1"/>
    <xf numFmtId="0" fontId="14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0" fontId="14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7"/>
  <sheetViews>
    <sheetView tabSelected="1" workbookViewId="0">
      <selection activeCell="O62" sqref="O62"/>
    </sheetView>
  </sheetViews>
  <sheetFormatPr defaultRowHeight="15" x14ac:dyDescent="0.25"/>
  <cols>
    <col min="1" max="1" width="9.140625" style="2"/>
    <col min="2" max="2" width="48.7109375" style="1" customWidth="1"/>
    <col min="3" max="3" width="16.42578125" style="2" customWidth="1"/>
    <col min="4" max="4" width="9.7109375" style="2" customWidth="1"/>
    <col min="5" max="5" width="9" style="2" customWidth="1"/>
    <col min="6" max="6" width="12" style="2" customWidth="1"/>
    <col min="7" max="7" width="11.5703125" style="2" customWidth="1"/>
    <col min="8" max="8" width="10" style="2" customWidth="1"/>
    <col min="9" max="9" width="9.7109375" style="2" customWidth="1"/>
    <col min="10" max="10" width="11.5703125" style="2" customWidth="1"/>
    <col min="11" max="11" width="8.42578125" style="2" customWidth="1"/>
    <col min="12" max="12" width="11.42578125" style="2" hidden="1" customWidth="1"/>
    <col min="13" max="13" width="16.140625" style="2" customWidth="1"/>
    <col min="14" max="14" width="12.85546875" style="3" customWidth="1"/>
    <col min="15" max="15" width="9.5703125" style="2" bestFit="1" customWidth="1"/>
    <col min="16" max="248" width="9.140625" style="2"/>
    <col min="249" max="249" width="41.140625" style="2" customWidth="1"/>
    <col min="250" max="251" width="7.7109375" style="2" customWidth="1"/>
    <col min="252" max="252" width="12" style="2" customWidth="1"/>
    <col min="253" max="253" width="11.5703125" style="2" customWidth="1"/>
    <col min="254" max="254" width="7.140625" style="2" customWidth="1"/>
    <col min="255" max="255" width="9.7109375" style="2" customWidth="1"/>
    <col min="256" max="256" width="11.5703125" style="2" customWidth="1"/>
    <col min="257" max="257" width="8.42578125" style="2" customWidth="1"/>
    <col min="258" max="258" width="0" style="2" hidden="1" customWidth="1"/>
    <col min="259" max="259" width="16.140625" style="2" customWidth="1"/>
    <col min="260" max="260" width="12.85546875" style="2" customWidth="1"/>
    <col min="261" max="261" width="14" style="2" customWidth="1"/>
    <col min="262" max="262" width="10.28515625" style="2" bestFit="1" customWidth="1"/>
    <col min="263" max="504" width="9.140625" style="2"/>
    <col min="505" max="505" width="41.140625" style="2" customWidth="1"/>
    <col min="506" max="507" width="7.7109375" style="2" customWidth="1"/>
    <col min="508" max="508" width="12" style="2" customWidth="1"/>
    <col min="509" max="509" width="11.5703125" style="2" customWidth="1"/>
    <col min="510" max="510" width="7.140625" style="2" customWidth="1"/>
    <col min="511" max="511" width="9.7109375" style="2" customWidth="1"/>
    <col min="512" max="512" width="11.5703125" style="2" customWidth="1"/>
    <col min="513" max="513" width="8.42578125" style="2" customWidth="1"/>
    <col min="514" max="514" width="0" style="2" hidden="1" customWidth="1"/>
    <col min="515" max="515" width="16.140625" style="2" customWidth="1"/>
    <col min="516" max="516" width="12.85546875" style="2" customWidth="1"/>
    <col min="517" max="517" width="14" style="2" customWidth="1"/>
    <col min="518" max="518" width="10.28515625" style="2" bestFit="1" customWidth="1"/>
    <col min="519" max="760" width="9.140625" style="2"/>
    <col min="761" max="761" width="41.140625" style="2" customWidth="1"/>
    <col min="762" max="763" width="7.7109375" style="2" customWidth="1"/>
    <col min="764" max="764" width="12" style="2" customWidth="1"/>
    <col min="765" max="765" width="11.5703125" style="2" customWidth="1"/>
    <col min="766" max="766" width="7.140625" style="2" customWidth="1"/>
    <col min="767" max="767" width="9.7109375" style="2" customWidth="1"/>
    <col min="768" max="768" width="11.5703125" style="2" customWidth="1"/>
    <col min="769" max="769" width="8.42578125" style="2" customWidth="1"/>
    <col min="770" max="770" width="0" style="2" hidden="1" customWidth="1"/>
    <col min="771" max="771" width="16.140625" style="2" customWidth="1"/>
    <col min="772" max="772" width="12.85546875" style="2" customWidth="1"/>
    <col min="773" max="773" width="14" style="2" customWidth="1"/>
    <col min="774" max="774" width="10.28515625" style="2" bestFit="1" customWidth="1"/>
    <col min="775" max="1016" width="9.140625" style="2"/>
    <col min="1017" max="1017" width="41.140625" style="2" customWidth="1"/>
    <col min="1018" max="1019" width="7.7109375" style="2" customWidth="1"/>
    <col min="1020" max="1020" width="12" style="2" customWidth="1"/>
    <col min="1021" max="1021" width="11.5703125" style="2" customWidth="1"/>
    <col min="1022" max="1022" width="7.140625" style="2" customWidth="1"/>
    <col min="1023" max="1023" width="9.7109375" style="2" customWidth="1"/>
    <col min="1024" max="1024" width="11.5703125" style="2" customWidth="1"/>
    <col min="1025" max="1025" width="8.42578125" style="2" customWidth="1"/>
    <col min="1026" max="1026" width="0" style="2" hidden="1" customWidth="1"/>
    <col min="1027" max="1027" width="16.140625" style="2" customWidth="1"/>
    <col min="1028" max="1028" width="12.85546875" style="2" customWidth="1"/>
    <col min="1029" max="1029" width="14" style="2" customWidth="1"/>
    <col min="1030" max="1030" width="10.28515625" style="2" bestFit="1" customWidth="1"/>
    <col min="1031" max="1272" width="9.140625" style="2"/>
    <col min="1273" max="1273" width="41.140625" style="2" customWidth="1"/>
    <col min="1274" max="1275" width="7.7109375" style="2" customWidth="1"/>
    <col min="1276" max="1276" width="12" style="2" customWidth="1"/>
    <col min="1277" max="1277" width="11.5703125" style="2" customWidth="1"/>
    <col min="1278" max="1278" width="7.140625" style="2" customWidth="1"/>
    <col min="1279" max="1279" width="9.7109375" style="2" customWidth="1"/>
    <col min="1280" max="1280" width="11.5703125" style="2" customWidth="1"/>
    <col min="1281" max="1281" width="8.42578125" style="2" customWidth="1"/>
    <col min="1282" max="1282" width="0" style="2" hidden="1" customWidth="1"/>
    <col min="1283" max="1283" width="16.140625" style="2" customWidth="1"/>
    <col min="1284" max="1284" width="12.85546875" style="2" customWidth="1"/>
    <col min="1285" max="1285" width="14" style="2" customWidth="1"/>
    <col min="1286" max="1286" width="10.28515625" style="2" bestFit="1" customWidth="1"/>
    <col min="1287" max="1528" width="9.140625" style="2"/>
    <col min="1529" max="1529" width="41.140625" style="2" customWidth="1"/>
    <col min="1530" max="1531" width="7.7109375" style="2" customWidth="1"/>
    <col min="1532" max="1532" width="12" style="2" customWidth="1"/>
    <col min="1533" max="1533" width="11.5703125" style="2" customWidth="1"/>
    <col min="1534" max="1534" width="7.140625" style="2" customWidth="1"/>
    <col min="1535" max="1535" width="9.7109375" style="2" customWidth="1"/>
    <col min="1536" max="1536" width="11.5703125" style="2" customWidth="1"/>
    <col min="1537" max="1537" width="8.42578125" style="2" customWidth="1"/>
    <col min="1538" max="1538" width="0" style="2" hidden="1" customWidth="1"/>
    <col min="1539" max="1539" width="16.140625" style="2" customWidth="1"/>
    <col min="1540" max="1540" width="12.85546875" style="2" customWidth="1"/>
    <col min="1541" max="1541" width="14" style="2" customWidth="1"/>
    <col min="1542" max="1542" width="10.28515625" style="2" bestFit="1" customWidth="1"/>
    <col min="1543" max="1784" width="9.140625" style="2"/>
    <col min="1785" max="1785" width="41.140625" style="2" customWidth="1"/>
    <col min="1786" max="1787" width="7.7109375" style="2" customWidth="1"/>
    <col min="1788" max="1788" width="12" style="2" customWidth="1"/>
    <col min="1789" max="1789" width="11.5703125" style="2" customWidth="1"/>
    <col min="1790" max="1790" width="7.140625" style="2" customWidth="1"/>
    <col min="1791" max="1791" width="9.7109375" style="2" customWidth="1"/>
    <col min="1792" max="1792" width="11.5703125" style="2" customWidth="1"/>
    <col min="1793" max="1793" width="8.42578125" style="2" customWidth="1"/>
    <col min="1794" max="1794" width="0" style="2" hidden="1" customWidth="1"/>
    <col min="1795" max="1795" width="16.140625" style="2" customWidth="1"/>
    <col min="1796" max="1796" width="12.85546875" style="2" customWidth="1"/>
    <col min="1797" max="1797" width="14" style="2" customWidth="1"/>
    <col min="1798" max="1798" width="10.28515625" style="2" bestFit="1" customWidth="1"/>
    <col min="1799" max="2040" width="9.140625" style="2"/>
    <col min="2041" max="2041" width="41.140625" style="2" customWidth="1"/>
    <col min="2042" max="2043" width="7.7109375" style="2" customWidth="1"/>
    <col min="2044" max="2044" width="12" style="2" customWidth="1"/>
    <col min="2045" max="2045" width="11.5703125" style="2" customWidth="1"/>
    <col min="2046" max="2046" width="7.140625" style="2" customWidth="1"/>
    <col min="2047" max="2047" width="9.7109375" style="2" customWidth="1"/>
    <col min="2048" max="2048" width="11.5703125" style="2" customWidth="1"/>
    <col min="2049" max="2049" width="8.42578125" style="2" customWidth="1"/>
    <col min="2050" max="2050" width="0" style="2" hidden="1" customWidth="1"/>
    <col min="2051" max="2051" width="16.140625" style="2" customWidth="1"/>
    <col min="2052" max="2052" width="12.85546875" style="2" customWidth="1"/>
    <col min="2053" max="2053" width="14" style="2" customWidth="1"/>
    <col min="2054" max="2054" width="10.28515625" style="2" bestFit="1" customWidth="1"/>
    <col min="2055" max="2296" width="9.140625" style="2"/>
    <col min="2297" max="2297" width="41.140625" style="2" customWidth="1"/>
    <col min="2298" max="2299" width="7.7109375" style="2" customWidth="1"/>
    <col min="2300" max="2300" width="12" style="2" customWidth="1"/>
    <col min="2301" max="2301" width="11.5703125" style="2" customWidth="1"/>
    <col min="2302" max="2302" width="7.140625" style="2" customWidth="1"/>
    <col min="2303" max="2303" width="9.7109375" style="2" customWidth="1"/>
    <col min="2304" max="2304" width="11.5703125" style="2" customWidth="1"/>
    <col min="2305" max="2305" width="8.42578125" style="2" customWidth="1"/>
    <col min="2306" max="2306" width="0" style="2" hidden="1" customWidth="1"/>
    <col min="2307" max="2307" width="16.140625" style="2" customWidth="1"/>
    <col min="2308" max="2308" width="12.85546875" style="2" customWidth="1"/>
    <col min="2309" max="2309" width="14" style="2" customWidth="1"/>
    <col min="2310" max="2310" width="10.28515625" style="2" bestFit="1" customWidth="1"/>
    <col min="2311" max="2552" width="9.140625" style="2"/>
    <col min="2553" max="2553" width="41.140625" style="2" customWidth="1"/>
    <col min="2554" max="2555" width="7.7109375" style="2" customWidth="1"/>
    <col min="2556" max="2556" width="12" style="2" customWidth="1"/>
    <col min="2557" max="2557" width="11.5703125" style="2" customWidth="1"/>
    <col min="2558" max="2558" width="7.140625" style="2" customWidth="1"/>
    <col min="2559" max="2559" width="9.7109375" style="2" customWidth="1"/>
    <col min="2560" max="2560" width="11.5703125" style="2" customWidth="1"/>
    <col min="2561" max="2561" width="8.42578125" style="2" customWidth="1"/>
    <col min="2562" max="2562" width="0" style="2" hidden="1" customWidth="1"/>
    <col min="2563" max="2563" width="16.140625" style="2" customWidth="1"/>
    <col min="2564" max="2564" width="12.85546875" style="2" customWidth="1"/>
    <col min="2565" max="2565" width="14" style="2" customWidth="1"/>
    <col min="2566" max="2566" width="10.28515625" style="2" bestFit="1" customWidth="1"/>
    <col min="2567" max="2808" width="9.140625" style="2"/>
    <col min="2809" max="2809" width="41.140625" style="2" customWidth="1"/>
    <col min="2810" max="2811" width="7.7109375" style="2" customWidth="1"/>
    <col min="2812" max="2812" width="12" style="2" customWidth="1"/>
    <col min="2813" max="2813" width="11.5703125" style="2" customWidth="1"/>
    <col min="2814" max="2814" width="7.140625" style="2" customWidth="1"/>
    <col min="2815" max="2815" width="9.7109375" style="2" customWidth="1"/>
    <col min="2816" max="2816" width="11.5703125" style="2" customWidth="1"/>
    <col min="2817" max="2817" width="8.42578125" style="2" customWidth="1"/>
    <col min="2818" max="2818" width="0" style="2" hidden="1" customWidth="1"/>
    <col min="2819" max="2819" width="16.140625" style="2" customWidth="1"/>
    <col min="2820" max="2820" width="12.85546875" style="2" customWidth="1"/>
    <col min="2821" max="2821" width="14" style="2" customWidth="1"/>
    <col min="2822" max="2822" width="10.28515625" style="2" bestFit="1" customWidth="1"/>
    <col min="2823" max="3064" width="9.140625" style="2"/>
    <col min="3065" max="3065" width="41.140625" style="2" customWidth="1"/>
    <col min="3066" max="3067" width="7.7109375" style="2" customWidth="1"/>
    <col min="3068" max="3068" width="12" style="2" customWidth="1"/>
    <col min="3069" max="3069" width="11.5703125" style="2" customWidth="1"/>
    <col min="3070" max="3070" width="7.140625" style="2" customWidth="1"/>
    <col min="3071" max="3071" width="9.7109375" style="2" customWidth="1"/>
    <col min="3072" max="3072" width="11.5703125" style="2" customWidth="1"/>
    <col min="3073" max="3073" width="8.42578125" style="2" customWidth="1"/>
    <col min="3074" max="3074" width="0" style="2" hidden="1" customWidth="1"/>
    <col min="3075" max="3075" width="16.140625" style="2" customWidth="1"/>
    <col min="3076" max="3076" width="12.85546875" style="2" customWidth="1"/>
    <col min="3077" max="3077" width="14" style="2" customWidth="1"/>
    <col min="3078" max="3078" width="10.28515625" style="2" bestFit="1" customWidth="1"/>
    <col min="3079" max="3320" width="9.140625" style="2"/>
    <col min="3321" max="3321" width="41.140625" style="2" customWidth="1"/>
    <col min="3322" max="3323" width="7.7109375" style="2" customWidth="1"/>
    <col min="3324" max="3324" width="12" style="2" customWidth="1"/>
    <col min="3325" max="3325" width="11.5703125" style="2" customWidth="1"/>
    <col min="3326" max="3326" width="7.140625" style="2" customWidth="1"/>
    <col min="3327" max="3327" width="9.7109375" style="2" customWidth="1"/>
    <col min="3328" max="3328" width="11.5703125" style="2" customWidth="1"/>
    <col min="3329" max="3329" width="8.42578125" style="2" customWidth="1"/>
    <col min="3330" max="3330" width="0" style="2" hidden="1" customWidth="1"/>
    <col min="3331" max="3331" width="16.140625" style="2" customWidth="1"/>
    <col min="3332" max="3332" width="12.85546875" style="2" customWidth="1"/>
    <col min="3333" max="3333" width="14" style="2" customWidth="1"/>
    <col min="3334" max="3334" width="10.28515625" style="2" bestFit="1" customWidth="1"/>
    <col min="3335" max="3576" width="9.140625" style="2"/>
    <col min="3577" max="3577" width="41.140625" style="2" customWidth="1"/>
    <col min="3578" max="3579" width="7.7109375" style="2" customWidth="1"/>
    <col min="3580" max="3580" width="12" style="2" customWidth="1"/>
    <col min="3581" max="3581" width="11.5703125" style="2" customWidth="1"/>
    <col min="3582" max="3582" width="7.140625" style="2" customWidth="1"/>
    <col min="3583" max="3583" width="9.7109375" style="2" customWidth="1"/>
    <col min="3584" max="3584" width="11.5703125" style="2" customWidth="1"/>
    <col min="3585" max="3585" width="8.42578125" style="2" customWidth="1"/>
    <col min="3586" max="3586" width="0" style="2" hidden="1" customWidth="1"/>
    <col min="3587" max="3587" width="16.140625" style="2" customWidth="1"/>
    <col min="3588" max="3588" width="12.85546875" style="2" customWidth="1"/>
    <col min="3589" max="3589" width="14" style="2" customWidth="1"/>
    <col min="3590" max="3590" width="10.28515625" style="2" bestFit="1" customWidth="1"/>
    <col min="3591" max="3832" width="9.140625" style="2"/>
    <col min="3833" max="3833" width="41.140625" style="2" customWidth="1"/>
    <col min="3834" max="3835" width="7.7109375" style="2" customWidth="1"/>
    <col min="3836" max="3836" width="12" style="2" customWidth="1"/>
    <col min="3837" max="3837" width="11.5703125" style="2" customWidth="1"/>
    <col min="3838" max="3838" width="7.140625" style="2" customWidth="1"/>
    <col min="3839" max="3839" width="9.7109375" style="2" customWidth="1"/>
    <col min="3840" max="3840" width="11.5703125" style="2" customWidth="1"/>
    <col min="3841" max="3841" width="8.42578125" style="2" customWidth="1"/>
    <col min="3842" max="3842" width="0" style="2" hidden="1" customWidth="1"/>
    <col min="3843" max="3843" width="16.140625" style="2" customWidth="1"/>
    <col min="3844" max="3844" width="12.85546875" style="2" customWidth="1"/>
    <col min="3845" max="3845" width="14" style="2" customWidth="1"/>
    <col min="3846" max="3846" width="10.28515625" style="2" bestFit="1" customWidth="1"/>
    <col min="3847" max="4088" width="9.140625" style="2"/>
    <col min="4089" max="4089" width="41.140625" style="2" customWidth="1"/>
    <col min="4090" max="4091" width="7.7109375" style="2" customWidth="1"/>
    <col min="4092" max="4092" width="12" style="2" customWidth="1"/>
    <col min="4093" max="4093" width="11.5703125" style="2" customWidth="1"/>
    <col min="4094" max="4094" width="7.140625" style="2" customWidth="1"/>
    <col min="4095" max="4095" width="9.7109375" style="2" customWidth="1"/>
    <col min="4096" max="4096" width="11.5703125" style="2" customWidth="1"/>
    <col min="4097" max="4097" width="8.42578125" style="2" customWidth="1"/>
    <col min="4098" max="4098" width="0" style="2" hidden="1" customWidth="1"/>
    <col min="4099" max="4099" width="16.140625" style="2" customWidth="1"/>
    <col min="4100" max="4100" width="12.85546875" style="2" customWidth="1"/>
    <col min="4101" max="4101" width="14" style="2" customWidth="1"/>
    <col min="4102" max="4102" width="10.28515625" style="2" bestFit="1" customWidth="1"/>
    <col min="4103" max="4344" width="9.140625" style="2"/>
    <col min="4345" max="4345" width="41.140625" style="2" customWidth="1"/>
    <col min="4346" max="4347" width="7.7109375" style="2" customWidth="1"/>
    <col min="4348" max="4348" width="12" style="2" customWidth="1"/>
    <col min="4349" max="4349" width="11.5703125" style="2" customWidth="1"/>
    <col min="4350" max="4350" width="7.140625" style="2" customWidth="1"/>
    <col min="4351" max="4351" width="9.7109375" style="2" customWidth="1"/>
    <col min="4352" max="4352" width="11.5703125" style="2" customWidth="1"/>
    <col min="4353" max="4353" width="8.42578125" style="2" customWidth="1"/>
    <col min="4354" max="4354" width="0" style="2" hidden="1" customWidth="1"/>
    <col min="4355" max="4355" width="16.140625" style="2" customWidth="1"/>
    <col min="4356" max="4356" width="12.85546875" style="2" customWidth="1"/>
    <col min="4357" max="4357" width="14" style="2" customWidth="1"/>
    <col min="4358" max="4358" width="10.28515625" style="2" bestFit="1" customWidth="1"/>
    <col min="4359" max="4600" width="9.140625" style="2"/>
    <col min="4601" max="4601" width="41.140625" style="2" customWidth="1"/>
    <col min="4602" max="4603" width="7.7109375" style="2" customWidth="1"/>
    <col min="4604" max="4604" width="12" style="2" customWidth="1"/>
    <col min="4605" max="4605" width="11.5703125" style="2" customWidth="1"/>
    <col min="4606" max="4606" width="7.140625" style="2" customWidth="1"/>
    <col min="4607" max="4607" width="9.7109375" style="2" customWidth="1"/>
    <col min="4608" max="4608" width="11.5703125" style="2" customWidth="1"/>
    <col min="4609" max="4609" width="8.42578125" style="2" customWidth="1"/>
    <col min="4610" max="4610" width="0" style="2" hidden="1" customWidth="1"/>
    <col min="4611" max="4611" width="16.140625" style="2" customWidth="1"/>
    <col min="4612" max="4612" width="12.85546875" style="2" customWidth="1"/>
    <col min="4613" max="4613" width="14" style="2" customWidth="1"/>
    <col min="4614" max="4614" width="10.28515625" style="2" bestFit="1" customWidth="1"/>
    <col min="4615" max="4856" width="9.140625" style="2"/>
    <col min="4857" max="4857" width="41.140625" style="2" customWidth="1"/>
    <col min="4858" max="4859" width="7.7109375" style="2" customWidth="1"/>
    <col min="4860" max="4860" width="12" style="2" customWidth="1"/>
    <col min="4861" max="4861" width="11.5703125" style="2" customWidth="1"/>
    <col min="4862" max="4862" width="7.140625" style="2" customWidth="1"/>
    <col min="4863" max="4863" width="9.7109375" style="2" customWidth="1"/>
    <col min="4864" max="4864" width="11.5703125" style="2" customWidth="1"/>
    <col min="4865" max="4865" width="8.42578125" style="2" customWidth="1"/>
    <col min="4866" max="4866" width="0" style="2" hidden="1" customWidth="1"/>
    <col min="4867" max="4867" width="16.140625" style="2" customWidth="1"/>
    <col min="4868" max="4868" width="12.85546875" style="2" customWidth="1"/>
    <col min="4869" max="4869" width="14" style="2" customWidth="1"/>
    <col min="4870" max="4870" width="10.28515625" style="2" bestFit="1" customWidth="1"/>
    <col min="4871" max="5112" width="9.140625" style="2"/>
    <col min="5113" max="5113" width="41.140625" style="2" customWidth="1"/>
    <col min="5114" max="5115" width="7.7109375" style="2" customWidth="1"/>
    <col min="5116" max="5116" width="12" style="2" customWidth="1"/>
    <col min="5117" max="5117" width="11.5703125" style="2" customWidth="1"/>
    <col min="5118" max="5118" width="7.140625" style="2" customWidth="1"/>
    <col min="5119" max="5119" width="9.7109375" style="2" customWidth="1"/>
    <col min="5120" max="5120" width="11.5703125" style="2" customWidth="1"/>
    <col min="5121" max="5121" width="8.42578125" style="2" customWidth="1"/>
    <col min="5122" max="5122" width="0" style="2" hidden="1" customWidth="1"/>
    <col min="5123" max="5123" width="16.140625" style="2" customWidth="1"/>
    <col min="5124" max="5124" width="12.85546875" style="2" customWidth="1"/>
    <col min="5125" max="5125" width="14" style="2" customWidth="1"/>
    <col min="5126" max="5126" width="10.28515625" style="2" bestFit="1" customWidth="1"/>
    <col min="5127" max="5368" width="9.140625" style="2"/>
    <col min="5369" max="5369" width="41.140625" style="2" customWidth="1"/>
    <col min="5370" max="5371" width="7.7109375" style="2" customWidth="1"/>
    <col min="5372" max="5372" width="12" style="2" customWidth="1"/>
    <col min="5373" max="5373" width="11.5703125" style="2" customWidth="1"/>
    <col min="5374" max="5374" width="7.140625" style="2" customWidth="1"/>
    <col min="5375" max="5375" width="9.7109375" style="2" customWidth="1"/>
    <col min="5376" max="5376" width="11.5703125" style="2" customWidth="1"/>
    <col min="5377" max="5377" width="8.42578125" style="2" customWidth="1"/>
    <col min="5378" max="5378" width="0" style="2" hidden="1" customWidth="1"/>
    <col min="5379" max="5379" width="16.140625" style="2" customWidth="1"/>
    <col min="5380" max="5380" width="12.85546875" style="2" customWidth="1"/>
    <col min="5381" max="5381" width="14" style="2" customWidth="1"/>
    <col min="5382" max="5382" width="10.28515625" style="2" bestFit="1" customWidth="1"/>
    <col min="5383" max="5624" width="9.140625" style="2"/>
    <col min="5625" max="5625" width="41.140625" style="2" customWidth="1"/>
    <col min="5626" max="5627" width="7.7109375" style="2" customWidth="1"/>
    <col min="5628" max="5628" width="12" style="2" customWidth="1"/>
    <col min="5629" max="5629" width="11.5703125" style="2" customWidth="1"/>
    <col min="5630" max="5630" width="7.140625" style="2" customWidth="1"/>
    <col min="5631" max="5631" width="9.7109375" style="2" customWidth="1"/>
    <col min="5632" max="5632" width="11.5703125" style="2" customWidth="1"/>
    <col min="5633" max="5633" width="8.42578125" style="2" customWidth="1"/>
    <col min="5634" max="5634" width="0" style="2" hidden="1" customWidth="1"/>
    <col min="5635" max="5635" width="16.140625" style="2" customWidth="1"/>
    <col min="5636" max="5636" width="12.85546875" style="2" customWidth="1"/>
    <col min="5637" max="5637" width="14" style="2" customWidth="1"/>
    <col min="5638" max="5638" width="10.28515625" style="2" bestFit="1" customWidth="1"/>
    <col min="5639" max="5880" width="9.140625" style="2"/>
    <col min="5881" max="5881" width="41.140625" style="2" customWidth="1"/>
    <col min="5882" max="5883" width="7.7109375" style="2" customWidth="1"/>
    <col min="5884" max="5884" width="12" style="2" customWidth="1"/>
    <col min="5885" max="5885" width="11.5703125" style="2" customWidth="1"/>
    <col min="5886" max="5886" width="7.140625" style="2" customWidth="1"/>
    <col min="5887" max="5887" width="9.7109375" style="2" customWidth="1"/>
    <col min="5888" max="5888" width="11.5703125" style="2" customWidth="1"/>
    <col min="5889" max="5889" width="8.42578125" style="2" customWidth="1"/>
    <col min="5890" max="5890" width="0" style="2" hidden="1" customWidth="1"/>
    <col min="5891" max="5891" width="16.140625" style="2" customWidth="1"/>
    <col min="5892" max="5892" width="12.85546875" style="2" customWidth="1"/>
    <col min="5893" max="5893" width="14" style="2" customWidth="1"/>
    <col min="5894" max="5894" width="10.28515625" style="2" bestFit="1" customWidth="1"/>
    <col min="5895" max="6136" width="9.140625" style="2"/>
    <col min="6137" max="6137" width="41.140625" style="2" customWidth="1"/>
    <col min="6138" max="6139" width="7.7109375" style="2" customWidth="1"/>
    <col min="6140" max="6140" width="12" style="2" customWidth="1"/>
    <col min="6141" max="6141" width="11.5703125" style="2" customWidth="1"/>
    <col min="6142" max="6142" width="7.140625" style="2" customWidth="1"/>
    <col min="6143" max="6143" width="9.7109375" style="2" customWidth="1"/>
    <col min="6144" max="6144" width="11.5703125" style="2" customWidth="1"/>
    <col min="6145" max="6145" width="8.42578125" style="2" customWidth="1"/>
    <col min="6146" max="6146" width="0" style="2" hidden="1" customWidth="1"/>
    <col min="6147" max="6147" width="16.140625" style="2" customWidth="1"/>
    <col min="6148" max="6148" width="12.85546875" style="2" customWidth="1"/>
    <col min="6149" max="6149" width="14" style="2" customWidth="1"/>
    <col min="6150" max="6150" width="10.28515625" style="2" bestFit="1" customWidth="1"/>
    <col min="6151" max="6392" width="9.140625" style="2"/>
    <col min="6393" max="6393" width="41.140625" style="2" customWidth="1"/>
    <col min="6394" max="6395" width="7.7109375" style="2" customWidth="1"/>
    <col min="6396" max="6396" width="12" style="2" customWidth="1"/>
    <col min="6397" max="6397" width="11.5703125" style="2" customWidth="1"/>
    <col min="6398" max="6398" width="7.140625" style="2" customWidth="1"/>
    <col min="6399" max="6399" width="9.7109375" style="2" customWidth="1"/>
    <col min="6400" max="6400" width="11.5703125" style="2" customWidth="1"/>
    <col min="6401" max="6401" width="8.42578125" style="2" customWidth="1"/>
    <col min="6402" max="6402" width="0" style="2" hidden="1" customWidth="1"/>
    <col min="6403" max="6403" width="16.140625" style="2" customWidth="1"/>
    <col min="6404" max="6404" width="12.85546875" style="2" customWidth="1"/>
    <col min="6405" max="6405" width="14" style="2" customWidth="1"/>
    <col min="6406" max="6406" width="10.28515625" style="2" bestFit="1" customWidth="1"/>
    <col min="6407" max="6648" width="9.140625" style="2"/>
    <col min="6649" max="6649" width="41.140625" style="2" customWidth="1"/>
    <col min="6650" max="6651" width="7.7109375" style="2" customWidth="1"/>
    <col min="6652" max="6652" width="12" style="2" customWidth="1"/>
    <col min="6653" max="6653" width="11.5703125" style="2" customWidth="1"/>
    <col min="6654" max="6654" width="7.140625" style="2" customWidth="1"/>
    <col min="6655" max="6655" width="9.7109375" style="2" customWidth="1"/>
    <col min="6656" max="6656" width="11.5703125" style="2" customWidth="1"/>
    <col min="6657" max="6657" width="8.42578125" style="2" customWidth="1"/>
    <col min="6658" max="6658" width="0" style="2" hidden="1" customWidth="1"/>
    <col min="6659" max="6659" width="16.140625" style="2" customWidth="1"/>
    <col min="6660" max="6660" width="12.85546875" style="2" customWidth="1"/>
    <col min="6661" max="6661" width="14" style="2" customWidth="1"/>
    <col min="6662" max="6662" width="10.28515625" style="2" bestFit="1" customWidth="1"/>
    <col min="6663" max="6904" width="9.140625" style="2"/>
    <col min="6905" max="6905" width="41.140625" style="2" customWidth="1"/>
    <col min="6906" max="6907" width="7.7109375" style="2" customWidth="1"/>
    <col min="6908" max="6908" width="12" style="2" customWidth="1"/>
    <col min="6909" max="6909" width="11.5703125" style="2" customWidth="1"/>
    <col min="6910" max="6910" width="7.140625" style="2" customWidth="1"/>
    <col min="6911" max="6911" width="9.7109375" style="2" customWidth="1"/>
    <col min="6912" max="6912" width="11.5703125" style="2" customWidth="1"/>
    <col min="6913" max="6913" width="8.42578125" style="2" customWidth="1"/>
    <col min="6914" max="6914" width="0" style="2" hidden="1" customWidth="1"/>
    <col min="6915" max="6915" width="16.140625" style="2" customWidth="1"/>
    <col min="6916" max="6916" width="12.85546875" style="2" customWidth="1"/>
    <col min="6917" max="6917" width="14" style="2" customWidth="1"/>
    <col min="6918" max="6918" width="10.28515625" style="2" bestFit="1" customWidth="1"/>
    <col min="6919" max="7160" width="9.140625" style="2"/>
    <col min="7161" max="7161" width="41.140625" style="2" customWidth="1"/>
    <col min="7162" max="7163" width="7.7109375" style="2" customWidth="1"/>
    <col min="7164" max="7164" width="12" style="2" customWidth="1"/>
    <col min="7165" max="7165" width="11.5703125" style="2" customWidth="1"/>
    <col min="7166" max="7166" width="7.140625" style="2" customWidth="1"/>
    <col min="7167" max="7167" width="9.7109375" style="2" customWidth="1"/>
    <col min="7168" max="7168" width="11.5703125" style="2" customWidth="1"/>
    <col min="7169" max="7169" width="8.42578125" style="2" customWidth="1"/>
    <col min="7170" max="7170" width="0" style="2" hidden="1" customWidth="1"/>
    <col min="7171" max="7171" width="16.140625" style="2" customWidth="1"/>
    <col min="7172" max="7172" width="12.85546875" style="2" customWidth="1"/>
    <col min="7173" max="7173" width="14" style="2" customWidth="1"/>
    <col min="7174" max="7174" width="10.28515625" style="2" bestFit="1" customWidth="1"/>
    <col min="7175" max="7416" width="9.140625" style="2"/>
    <col min="7417" max="7417" width="41.140625" style="2" customWidth="1"/>
    <col min="7418" max="7419" width="7.7109375" style="2" customWidth="1"/>
    <col min="7420" max="7420" width="12" style="2" customWidth="1"/>
    <col min="7421" max="7421" width="11.5703125" style="2" customWidth="1"/>
    <col min="7422" max="7422" width="7.140625" style="2" customWidth="1"/>
    <col min="7423" max="7423" width="9.7109375" style="2" customWidth="1"/>
    <col min="7424" max="7424" width="11.5703125" style="2" customWidth="1"/>
    <col min="7425" max="7425" width="8.42578125" style="2" customWidth="1"/>
    <col min="7426" max="7426" width="0" style="2" hidden="1" customWidth="1"/>
    <col min="7427" max="7427" width="16.140625" style="2" customWidth="1"/>
    <col min="7428" max="7428" width="12.85546875" style="2" customWidth="1"/>
    <col min="7429" max="7429" width="14" style="2" customWidth="1"/>
    <col min="7430" max="7430" width="10.28515625" style="2" bestFit="1" customWidth="1"/>
    <col min="7431" max="7672" width="9.140625" style="2"/>
    <col min="7673" max="7673" width="41.140625" style="2" customWidth="1"/>
    <col min="7674" max="7675" width="7.7109375" style="2" customWidth="1"/>
    <col min="7676" max="7676" width="12" style="2" customWidth="1"/>
    <col min="7677" max="7677" width="11.5703125" style="2" customWidth="1"/>
    <col min="7678" max="7678" width="7.140625" style="2" customWidth="1"/>
    <col min="7679" max="7679" width="9.7109375" style="2" customWidth="1"/>
    <col min="7680" max="7680" width="11.5703125" style="2" customWidth="1"/>
    <col min="7681" max="7681" width="8.42578125" style="2" customWidth="1"/>
    <col min="7682" max="7682" width="0" style="2" hidden="1" customWidth="1"/>
    <col min="7683" max="7683" width="16.140625" style="2" customWidth="1"/>
    <col min="7684" max="7684" width="12.85546875" style="2" customWidth="1"/>
    <col min="7685" max="7685" width="14" style="2" customWidth="1"/>
    <col min="7686" max="7686" width="10.28515625" style="2" bestFit="1" customWidth="1"/>
    <col min="7687" max="7928" width="9.140625" style="2"/>
    <col min="7929" max="7929" width="41.140625" style="2" customWidth="1"/>
    <col min="7930" max="7931" width="7.7109375" style="2" customWidth="1"/>
    <col min="7932" max="7932" width="12" style="2" customWidth="1"/>
    <col min="7933" max="7933" width="11.5703125" style="2" customWidth="1"/>
    <col min="7934" max="7934" width="7.140625" style="2" customWidth="1"/>
    <col min="7935" max="7935" width="9.7109375" style="2" customWidth="1"/>
    <col min="7936" max="7936" width="11.5703125" style="2" customWidth="1"/>
    <col min="7937" max="7937" width="8.42578125" style="2" customWidth="1"/>
    <col min="7938" max="7938" width="0" style="2" hidden="1" customWidth="1"/>
    <col min="7939" max="7939" width="16.140625" style="2" customWidth="1"/>
    <col min="7940" max="7940" width="12.85546875" style="2" customWidth="1"/>
    <col min="7941" max="7941" width="14" style="2" customWidth="1"/>
    <col min="7942" max="7942" width="10.28515625" style="2" bestFit="1" customWidth="1"/>
    <col min="7943" max="8184" width="9.140625" style="2"/>
    <col min="8185" max="8185" width="41.140625" style="2" customWidth="1"/>
    <col min="8186" max="8187" width="7.7109375" style="2" customWidth="1"/>
    <col min="8188" max="8188" width="12" style="2" customWidth="1"/>
    <col min="8189" max="8189" width="11.5703125" style="2" customWidth="1"/>
    <col min="8190" max="8190" width="7.140625" style="2" customWidth="1"/>
    <col min="8191" max="8191" width="9.7109375" style="2" customWidth="1"/>
    <col min="8192" max="8192" width="11.5703125" style="2" customWidth="1"/>
    <col min="8193" max="8193" width="8.42578125" style="2" customWidth="1"/>
    <col min="8194" max="8194" width="0" style="2" hidden="1" customWidth="1"/>
    <col min="8195" max="8195" width="16.140625" style="2" customWidth="1"/>
    <col min="8196" max="8196" width="12.85546875" style="2" customWidth="1"/>
    <col min="8197" max="8197" width="14" style="2" customWidth="1"/>
    <col min="8198" max="8198" width="10.28515625" style="2" bestFit="1" customWidth="1"/>
    <col min="8199" max="8440" width="9.140625" style="2"/>
    <col min="8441" max="8441" width="41.140625" style="2" customWidth="1"/>
    <col min="8442" max="8443" width="7.7109375" style="2" customWidth="1"/>
    <col min="8444" max="8444" width="12" style="2" customWidth="1"/>
    <col min="8445" max="8445" width="11.5703125" style="2" customWidth="1"/>
    <col min="8446" max="8446" width="7.140625" style="2" customWidth="1"/>
    <col min="8447" max="8447" width="9.7109375" style="2" customWidth="1"/>
    <col min="8448" max="8448" width="11.5703125" style="2" customWidth="1"/>
    <col min="8449" max="8449" width="8.42578125" style="2" customWidth="1"/>
    <col min="8450" max="8450" width="0" style="2" hidden="1" customWidth="1"/>
    <col min="8451" max="8451" width="16.140625" style="2" customWidth="1"/>
    <col min="8452" max="8452" width="12.85546875" style="2" customWidth="1"/>
    <col min="8453" max="8453" width="14" style="2" customWidth="1"/>
    <col min="8454" max="8454" width="10.28515625" style="2" bestFit="1" customWidth="1"/>
    <col min="8455" max="8696" width="9.140625" style="2"/>
    <col min="8697" max="8697" width="41.140625" style="2" customWidth="1"/>
    <col min="8698" max="8699" width="7.7109375" style="2" customWidth="1"/>
    <col min="8700" max="8700" width="12" style="2" customWidth="1"/>
    <col min="8701" max="8701" width="11.5703125" style="2" customWidth="1"/>
    <col min="8702" max="8702" width="7.140625" style="2" customWidth="1"/>
    <col min="8703" max="8703" width="9.7109375" style="2" customWidth="1"/>
    <col min="8704" max="8704" width="11.5703125" style="2" customWidth="1"/>
    <col min="8705" max="8705" width="8.42578125" style="2" customWidth="1"/>
    <col min="8706" max="8706" width="0" style="2" hidden="1" customWidth="1"/>
    <col min="8707" max="8707" width="16.140625" style="2" customWidth="1"/>
    <col min="8708" max="8708" width="12.85546875" style="2" customWidth="1"/>
    <col min="8709" max="8709" width="14" style="2" customWidth="1"/>
    <col min="8710" max="8710" width="10.28515625" style="2" bestFit="1" customWidth="1"/>
    <col min="8711" max="8952" width="9.140625" style="2"/>
    <col min="8953" max="8953" width="41.140625" style="2" customWidth="1"/>
    <col min="8954" max="8955" width="7.7109375" style="2" customWidth="1"/>
    <col min="8956" max="8956" width="12" style="2" customWidth="1"/>
    <col min="8957" max="8957" width="11.5703125" style="2" customWidth="1"/>
    <col min="8958" max="8958" width="7.140625" style="2" customWidth="1"/>
    <col min="8959" max="8959" width="9.7109375" style="2" customWidth="1"/>
    <col min="8960" max="8960" width="11.5703125" style="2" customWidth="1"/>
    <col min="8961" max="8961" width="8.42578125" style="2" customWidth="1"/>
    <col min="8962" max="8962" width="0" style="2" hidden="1" customWidth="1"/>
    <col min="8963" max="8963" width="16.140625" style="2" customWidth="1"/>
    <col min="8964" max="8964" width="12.85546875" style="2" customWidth="1"/>
    <col min="8965" max="8965" width="14" style="2" customWidth="1"/>
    <col min="8966" max="8966" width="10.28515625" style="2" bestFit="1" customWidth="1"/>
    <col min="8967" max="9208" width="9.140625" style="2"/>
    <col min="9209" max="9209" width="41.140625" style="2" customWidth="1"/>
    <col min="9210" max="9211" width="7.7109375" style="2" customWidth="1"/>
    <col min="9212" max="9212" width="12" style="2" customWidth="1"/>
    <col min="9213" max="9213" width="11.5703125" style="2" customWidth="1"/>
    <col min="9214" max="9214" width="7.140625" style="2" customWidth="1"/>
    <col min="9215" max="9215" width="9.7109375" style="2" customWidth="1"/>
    <col min="9216" max="9216" width="11.5703125" style="2" customWidth="1"/>
    <col min="9217" max="9217" width="8.42578125" style="2" customWidth="1"/>
    <col min="9218" max="9218" width="0" style="2" hidden="1" customWidth="1"/>
    <col min="9219" max="9219" width="16.140625" style="2" customWidth="1"/>
    <col min="9220" max="9220" width="12.85546875" style="2" customWidth="1"/>
    <col min="9221" max="9221" width="14" style="2" customWidth="1"/>
    <col min="9222" max="9222" width="10.28515625" style="2" bestFit="1" customWidth="1"/>
    <col min="9223" max="9464" width="9.140625" style="2"/>
    <col min="9465" max="9465" width="41.140625" style="2" customWidth="1"/>
    <col min="9466" max="9467" width="7.7109375" style="2" customWidth="1"/>
    <col min="9468" max="9468" width="12" style="2" customWidth="1"/>
    <col min="9469" max="9469" width="11.5703125" style="2" customWidth="1"/>
    <col min="9470" max="9470" width="7.140625" style="2" customWidth="1"/>
    <col min="9471" max="9471" width="9.7109375" style="2" customWidth="1"/>
    <col min="9472" max="9472" width="11.5703125" style="2" customWidth="1"/>
    <col min="9473" max="9473" width="8.42578125" style="2" customWidth="1"/>
    <col min="9474" max="9474" width="0" style="2" hidden="1" customWidth="1"/>
    <col min="9475" max="9475" width="16.140625" style="2" customWidth="1"/>
    <col min="9476" max="9476" width="12.85546875" style="2" customWidth="1"/>
    <col min="9477" max="9477" width="14" style="2" customWidth="1"/>
    <col min="9478" max="9478" width="10.28515625" style="2" bestFit="1" customWidth="1"/>
    <col min="9479" max="9720" width="9.140625" style="2"/>
    <col min="9721" max="9721" width="41.140625" style="2" customWidth="1"/>
    <col min="9722" max="9723" width="7.7109375" style="2" customWidth="1"/>
    <col min="9724" max="9724" width="12" style="2" customWidth="1"/>
    <col min="9725" max="9725" width="11.5703125" style="2" customWidth="1"/>
    <col min="9726" max="9726" width="7.140625" style="2" customWidth="1"/>
    <col min="9727" max="9727" width="9.7109375" style="2" customWidth="1"/>
    <col min="9728" max="9728" width="11.5703125" style="2" customWidth="1"/>
    <col min="9729" max="9729" width="8.42578125" style="2" customWidth="1"/>
    <col min="9730" max="9730" width="0" style="2" hidden="1" customWidth="1"/>
    <col min="9731" max="9731" width="16.140625" style="2" customWidth="1"/>
    <col min="9732" max="9732" width="12.85546875" style="2" customWidth="1"/>
    <col min="9733" max="9733" width="14" style="2" customWidth="1"/>
    <col min="9734" max="9734" width="10.28515625" style="2" bestFit="1" customWidth="1"/>
    <col min="9735" max="9976" width="9.140625" style="2"/>
    <col min="9977" max="9977" width="41.140625" style="2" customWidth="1"/>
    <col min="9978" max="9979" width="7.7109375" style="2" customWidth="1"/>
    <col min="9980" max="9980" width="12" style="2" customWidth="1"/>
    <col min="9981" max="9981" width="11.5703125" style="2" customWidth="1"/>
    <col min="9982" max="9982" width="7.140625" style="2" customWidth="1"/>
    <col min="9983" max="9983" width="9.7109375" style="2" customWidth="1"/>
    <col min="9984" max="9984" width="11.5703125" style="2" customWidth="1"/>
    <col min="9985" max="9985" width="8.42578125" style="2" customWidth="1"/>
    <col min="9986" max="9986" width="0" style="2" hidden="1" customWidth="1"/>
    <col min="9987" max="9987" width="16.140625" style="2" customWidth="1"/>
    <col min="9988" max="9988" width="12.85546875" style="2" customWidth="1"/>
    <col min="9989" max="9989" width="14" style="2" customWidth="1"/>
    <col min="9990" max="9990" width="10.28515625" style="2" bestFit="1" customWidth="1"/>
    <col min="9991" max="10232" width="9.140625" style="2"/>
    <col min="10233" max="10233" width="41.140625" style="2" customWidth="1"/>
    <col min="10234" max="10235" width="7.7109375" style="2" customWidth="1"/>
    <col min="10236" max="10236" width="12" style="2" customWidth="1"/>
    <col min="10237" max="10237" width="11.5703125" style="2" customWidth="1"/>
    <col min="10238" max="10238" width="7.140625" style="2" customWidth="1"/>
    <col min="10239" max="10239" width="9.7109375" style="2" customWidth="1"/>
    <col min="10240" max="10240" width="11.5703125" style="2" customWidth="1"/>
    <col min="10241" max="10241" width="8.42578125" style="2" customWidth="1"/>
    <col min="10242" max="10242" width="0" style="2" hidden="1" customWidth="1"/>
    <col min="10243" max="10243" width="16.140625" style="2" customWidth="1"/>
    <col min="10244" max="10244" width="12.85546875" style="2" customWidth="1"/>
    <col min="10245" max="10245" width="14" style="2" customWidth="1"/>
    <col min="10246" max="10246" width="10.28515625" style="2" bestFit="1" customWidth="1"/>
    <col min="10247" max="10488" width="9.140625" style="2"/>
    <col min="10489" max="10489" width="41.140625" style="2" customWidth="1"/>
    <col min="10490" max="10491" width="7.7109375" style="2" customWidth="1"/>
    <col min="10492" max="10492" width="12" style="2" customWidth="1"/>
    <col min="10493" max="10493" width="11.5703125" style="2" customWidth="1"/>
    <col min="10494" max="10494" width="7.140625" style="2" customWidth="1"/>
    <col min="10495" max="10495" width="9.7109375" style="2" customWidth="1"/>
    <col min="10496" max="10496" width="11.5703125" style="2" customWidth="1"/>
    <col min="10497" max="10497" width="8.42578125" style="2" customWidth="1"/>
    <col min="10498" max="10498" width="0" style="2" hidden="1" customWidth="1"/>
    <col min="10499" max="10499" width="16.140625" style="2" customWidth="1"/>
    <col min="10500" max="10500" width="12.85546875" style="2" customWidth="1"/>
    <col min="10501" max="10501" width="14" style="2" customWidth="1"/>
    <col min="10502" max="10502" width="10.28515625" style="2" bestFit="1" customWidth="1"/>
    <col min="10503" max="10744" width="9.140625" style="2"/>
    <col min="10745" max="10745" width="41.140625" style="2" customWidth="1"/>
    <col min="10746" max="10747" width="7.7109375" style="2" customWidth="1"/>
    <col min="10748" max="10748" width="12" style="2" customWidth="1"/>
    <col min="10749" max="10749" width="11.5703125" style="2" customWidth="1"/>
    <col min="10750" max="10750" width="7.140625" style="2" customWidth="1"/>
    <col min="10751" max="10751" width="9.7109375" style="2" customWidth="1"/>
    <col min="10752" max="10752" width="11.5703125" style="2" customWidth="1"/>
    <col min="10753" max="10753" width="8.42578125" style="2" customWidth="1"/>
    <col min="10754" max="10754" width="0" style="2" hidden="1" customWidth="1"/>
    <col min="10755" max="10755" width="16.140625" style="2" customWidth="1"/>
    <col min="10756" max="10756" width="12.85546875" style="2" customWidth="1"/>
    <col min="10757" max="10757" width="14" style="2" customWidth="1"/>
    <col min="10758" max="10758" width="10.28515625" style="2" bestFit="1" customWidth="1"/>
    <col min="10759" max="11000" width="9.140625" style="2"/>
    <col min="11001" max="11001" width="41.140625" style="2" customWidth="1"/>
    <col min="11002" max="11003" width="7.7109375" style="2" customWidth="1"/>
    <col min="11004" max="11004" width="12" style="2" customWidth="1"/>
    <col min="11005" max="11005" width="11.5703125" style="2" customWidth="1"/>
    <col min="11006" max="11006" width="7.140625" style="2" customWidth="1"/>
    <col min="11007" max="11007" width="9.7109375" style="2" customWidth="1"/>
    <col min="11008" max="11008" width="11.5703125" style="2" customWidth="1"/>
    <col min="11009" max="11009" width="8.42578125" style="2" customWidth="1"/>
    <col min="11010" max="11010" width="0" style="2" hidden="1" customWidth="1"/>
    <col min="11011" max="11011" width="16.140625" style="2" customWidth="1"/>
    <col min="11012" max="11012" width="12.85546875" style="2" customWidth="1"/>
    <col min="11013" max="11013" width="14" style="2" customWidth="1"/>
    <col min="11014" max="11014" width="10.28515625" style="2" bestFit="1" customWidth="1"/>
    <col min="11015" max="11256" width="9.140625" style="2"/>
    <col min="11257" max="11257" width="41.140625" style="2" customWidth="1"/>
    <col min="11258" max="11259" width="7.7109375" style="2" customWidth="1"/>
    <col min="11260" max="11260" width="12" style="2" customWidth="1"/>
    <col min="11261" max="11261" width="11.5703125" style="2" customWidth="1"/>
    <col min="11262" max="11262" width="7.140625" style="2" customWidth="1"/>
    <col min="11263" max="11263" width="9.7109375" style="2" customWidth="1"/>
    <col min="11264" max="11264" width="11.5703125" style="2" customWidth="1"/>
    <col min="11265" max="11265" width="8.42578125" style="2" customWidth="1"/>
    <col min="11266" max="11266" width="0" style="2" hidden="1" customWidth="1"/>
    <col min="11267" max="11267" width="16.140625" style="2" customWidth="1"/>
    <col min="11268" max="11268" width="12.85546875" style="2" customWidth="1"/>
    <col min="11269" max="11269" width="14" style="2" customWidth="1"/>
    <col min="11270" max="11270" width="10.28515625" style="2" bestFit="1" customWidth="1"/>
    <col min="11271" max="11512" width="9.140625" style="2"/>
    <col min="11513" max="11513" width="41.140625" style="2" customWidth="1"/>
    <col min="11514" max="11515" width="7.7109375" style="2" customWidth="1"/>
    <col min="11516" max="11516" width="12" style="2" customWidth="1"/>
    <col min="11517" max="11517" width="11.5703125" style="2" customWidth="1"/>
    <col min="11518" max="11518" width="7.140625" style="2" customWidth="1"/>
    <col min="11519" max="11519" width="9.7109375" style="2" customWidth="1"/>
    <col min="11520" max="11520" width="11.5703125" style="2" customWidth="1"/>
    <col min="11521" max="11521" width="8.42578125" style="2" customWidth="1"/>
    <col min="11522" max="11522" width="0" style="2" hidden="1" customWidth="1"/>
    <col min="11523" max="11523" width="16.140625" style="2" customWidth="1"/>
    <col min="11524" max="11524" width="12.85546875" style="2" customWidth="1"/>
    <col min="11525" max="11525" width="14" style="2" customWidth="1"/>
    <col min="11526" max="11526" width="10.28515625" style="2" bestFit="1" customWidth="1"/>
    <col min="11527" max="11768" width="9.140625" style="2"/>
    <col min="11769" max="11769" width="41.140625" style="2" customWidth="1"/>
    <col min="11770" max="11771" width="7.7109375" style="2" customWidth="1"/>
    <col min="11772" max="11772" width="12" style="2" customWidth="1"/>
    <col min="11773" max="11773" width="11.5703125" style="2" customWidth="1"/>
    <col min="11774" max="11774" width="7.140625" style="2" customWidth="1"/>
    <col min="11775" max="11775" width="9.7109375" style="2" customWidth="1"/>
    <col min="11776" max="11776" width="11.5703125" style="2" customWidth="1"/>
    <col min="11777" max="11777" width="8.42578125" style="2" customWidth="1"/>
    <col min="11778" max="11778" width="0" style="2" hidden="1" customWidth="1"/>
    <col min="11779" max="11779" width="16.140625" style="2" customWidth="1"/>
    <col min="11780" max="11780" width="12.85546875" style="2" customWidth="1"/>
    <col min="11781" max="11781" width="14" style="2" customWidth="1"/>
    <col min="11782" max="11782" width="10.28515625" style="2" bestFit="1" customWidth="1"/>
    <col min="11783" max="12024" width="9.140625" style="2"/>
    <col min="12025" max="12025" width="41.140625" style="2" customWidth="1"/>
    <col min="12026" max="12027" width="7.7109375" style="2" customWidth="1"/>
    <col min="12028" max="12028" width="12" style="2" customWidth="1"/>
    <col min="12029" max="12029" width="11.5703125" style="2" customWidth="1"/>
    <col min="12030" max="12030" width="7.140625" style="2" customWidth="1"/>
    <col min="12031" max="12031" width="9.7109375" style="2" customWidth="1"/>
    <col min="12032" max="12032" width="11.5703125" style="2" customWidth="1"/>
    <col min="12033" max="12033" width="8.42578125" style="2" customWidth="1"/>
    <col min="12034" max="12034" width="0" style="2" hidden="1" customWidth="1"/>
    <col min="12035" max="12035" width="16.140625" style="2" customWidth="1"/>
    <col min="12036" max="12036" width="12.85546875" style="2" customWidth="1"/>
    <col min="12037" max="12037" width="14" style="2" customWidth="1"/>
    <col min="12038" max="12038" width="10.28515625" style="2" bestFit="1" customWidth="1"/>
    <col min="12039" max="12280" width="9.140625" style="2"/>
    <col min="12281" max="12281" width="41.140625" style="2" customWidth="1"/>
    <col min="12282" max="12283" width="7.7109375" style="2" customWidth="1"/>
    <col min="12284" max="12284" width="12" style="2" customWidth="1"/>
    <col min="12285" max="12285" width="11.5703125" style="2" customWidth="1"/>
    <col min="12286" max="12286" width="7.140625" style="2" customWidth="1"/>
    <col min="12287" max="12287" width="9.7109375" style="2" customWidth="1"/>
    <col min="12288" max="12288" width="11.5703125" style="2" customWidth="1"/>
    <col min="12289" max="12289" width="8.42578125" style="2" customWidth="1"/>
    <col min="12290" max="12290" width="0" style="2" hidden="1" customWidth="1"/>
    <col min="12291" max="12291" width="16.140625" style="2" customWidth="1"/>
    <col min="12292" max="12292" width="12.85546875" style="2" customWidth="1"/>
    <col min="12293" max="12293" width="14" style="2" customWidth="1"/>
    <col min="12294" max="12294" width="10.28515625" style="2" bestFit="1" customWidth="1"/>
    <col min="12295" max="12536" width="9.140625" style="2"/>
    <col min="12537" max="12537" width="41.140625" style="2" customWidth="1"/>
    <col min="12538" max="12539" width="7.7109375" style="2" customWidth="1"/>
    <col min="12540" max="12540" width="12" style="2" customWidth="1"/>
    <col min="12541" max="12541" width="11.5703125" style="2" customWidth="1"/>
    <col min="12542" max="12542" width="7.140625" style="2" customWidth="1"/>
    <col min="12543" max="12543" width="9.7109375" style="2" customWidth="1"/>
    <col min="12544" max="12544" width="11.5703125" style="2" customWidth="1"/>
    <col min="12545" max="12545" width="8.42578125" style="2" customWidth="1"/>
    <col min="12546" max="12546" width="0" style="2" hidden="1" customWidth="1"/>
    <col min="12547" max="12547" width="16.140625" style="2" customWidth="1"/>
    <col min="12548" max="12548" width="12.85546875" style="2" customWidth="1"/>
    <col min="12549" max="12549" width="14" style="2" customWidth="1"/>
    <col min="12550" max="12550" width="10.28515625" style="2" bestFit="1" customWidth="1"/>
    <col min="12551" max="12792" width="9.140625" style="2"/>
    <col min="12793" max="12793" width="41.140625" style="2" customWidth="1"/>
    <col min="12794" max="12795" width="7.7109375" style="2" customWidth="1"/>
    <col min="12796" max="12796" width="12" style="2" customWidth="1"/>
    <col min="12797" max="12797" width="11.5703125" style="2" customWidth="1"/>
    <col min="12798" max="12798" width="7.140625" style="2" customWidth="1"/>
    <col min="12799" max="12799" width="9.7109375" style="2" customWidth="1"/>
    <col min="12800" max="12800" width="11.5703125" style="2" customWidth="1"/>
    <col min="12801" max="12801" width="8.42578125" style="2" customWidth="1"/>
    <col min="12802" max="12802" width="0" style="2" hidden="1" customWidth="1"/>
    <col min="12803" max="12803" width="16.140625" style="2" customWidth="1"/>
    <col min="12804" max="12804" width="12.85546875" style="2" customWidth="1"/>
    <col min="12805" max="12805" width="14" style="2" customWidth="1"/>
    <col min="12806" max="12806" width="10.28515625" style="2" bestFit="1" customWidth="1"/>
    <col min="12807" max="13048" width="9.140625" style="2"/>
    <col min="13049" max="13049" width="41.140625" style="2" customWidth="1"/>
    <col min="13050" max="13051" width="7.7109375" style="2" customWidth="1"/>
    <col min="13052" max="13052" width="12" style="2" customWidth="1"/>
    <col min="13053" max="13053" width="11.5703125" style="2" customWidth="1"/>
    <col min="13054" max="13054" width="7.140625" style="2" customWidth="1"/>
    <col min="13055" max="13055" width="9.7109375" style="2" customWidth="1"/>
    <col min="13056" max="13056" width="11.5703125" style="2" customWidth="1"/>
    <col min="13057" max="13057" width="8.42578125" style="2" customWidth="1"/>
    <col min="13058" max="13058" width="0" style="2" hidden="1" customWidth="1"/>
    <col min="13059" max="13059" width="16.140625" style="2" customWidth="1"/>
    <col min="13060" max="13060" width="12.85546875" style="2" customWidth="1"/>
    <col min="13061" max="13061" width="14" style="2" customWidth="1"/>
    <col min="13062" max="13062" width="10.28515625" style="2" bestFit="1" customWidth="1"/>
    <col min="13063" max="13304" width="9.140625" style="2"/>
    <col min="13305" max="13305" width="41.140625" style="2" customWidth="1"/>
    <col min="13306" max="13307" width="7.7109375" style="2" customWidth="1"/>
    <col min="13308" max="13308" width="12" style="2" customWidth="1"/>
    <col min="13309" max="13309" width="11.5703125" style="2" customWidth="1"/>
    <col min="13310" max="13310" width="7.140625" style="2" customWidth="1"/>
    <col min="13311" max="13311" width="9.7109375" style="2" customWidth="1"/>
    <col min="13312" max="13312" width="11.5703125" style="2" customWidth="1"/>
    <col min="13313" max="13313" width="8.42578125" style="2" customWidth="1"/>
    <col min="13314" max="13314" width="0" style="2" hidden="1" customWidth="1"/>
    <col min="13315" max="13315" width="16.140625" style="2" customWidth="1"/>
    <col min="13316" max="13316" width="12.85546875" style="2" customWidth="1"/>
    <col min="13317" max="13317" width="14" style="2" customWidth="1"/>
    <col min="13318" max="13318" width="10.28515625" style="2" bestFit="1" customWidth="1"/>
    <col min="13319" max="13560" width="9.140625" style="2"/>
    <col min="13561" max="13561" width="41.140625" style="2" customWidth="1"/>
    <col min="13562" max="13563" width="7.7109375" style="2" customWidth="1"/>
    <col min="13564" max="13564" width="12" style="2" customWidth="1"/>
    <col min="13565" max="13565" width="11.5703125" style="2" customWidth="1"/>
    <col min="13566" max="13566" width="7.140625" style="2" customWidth="1"/>
    <col min="13567" max="13567" width="9.7109375" style="2" customWidth="1"/>
    <col min="13568" max="13568" width="11.5703125" style="2" customWidth="1"/>
    <col min="13569" max="13569" width="8.42578125" style="2" customWidth="1"/>
    <col min="13570" max="13570" width="0" style="2" hidden="1" customWidth="1"/>
    <col min="13571" max="13571" width="16.140625" style="2" customWidth="1"/>
    <col min="13572" max="13572" width="12.85546875" style="2" customWidth="1"/>
    <col min="13573" max="13573" width="14" style="2" customWidth="1"/>
    <col min="13574" max="13574" width="10.28515625" style="2" bestFit="1" customWidth="1"/>
    <col min="13575" max="13816" width="9.140625" style="2"/>
    <col min="13817" max="13817" width="41.140625" style="2" customWidth="1"/>
    <col min="13818" max="13819" width="7.7109375" style="2" customWidth="1"/>
    <col min="13820" max="13820" width="12" style="2" customWidth="1"/>
    <col min="13821" max="13821" width="11.5703125" style="2" customWidth="1"/>
    <col min="13822" max="13822" width="7.140625" style="2" customWidth="1"/>
    <col min="13823" max="13823" width="9.7109375" style="2" customWidth="1"/>
    <col min="13824" max="13824" width="11.5703125" style="2" customWidth="1"/>
    <col min="13825" max="13825" width="8.42578125" style="2" customWidth="1"/>
    <col min="13826" max="13826" width="0" style="2" hidden="1" customWidth="1"/>
    <col min="13827" max="13827" width="16.140625" style="2" customWidth="1"/>
    <col min="13828" max="13828" width="12.85546875" style="2" customWidth="1"/>
    <col min="13829" max="13829" width="14" style="2" customWidth="1"/>
    <col min="13830" max="13830" width="10.28515625" style="2" bestFit="1" customWidth="1"/>
    <col min="13831" max="14072" width="9.140625" style="2"/>
    <col min="14073" max="14073" width="41.140625" style="2" customWidth="1"/>
    <col min="14074" max="14075" width="7.7109375" style="2" customWidth="1"/>
    <col min="14076" max="14076" width="12" style="2" customWidth="1"/>
    <col min="14077" max="14077" width="11.5703125" style="2" customWidth="1"/>
    <col min="14078" max="14078" width="7.140625" style="2" customWidth="1"/>
    <col min="14079" max="14079" width="9.7109375" style="2" customWidth="1"/>
    <col min="14080" max="14080" width="11.5703125" style="2" customWidth="1"/>
    <col min="14081" max="14081" width="8.42578125" style="2" customWidth="1"/>
    <col min="14082" max="14082" width="0" style="2" hidden="1" customWidth="1"/>
    <col min="14083" max="14083" width="16.140625" style="2" customWidth="1"/>
    <col min="14084" max="14084" width="12.85546875" style="2" customWidth="1"/>
    <col min="14085" max="14085" width="14" style="2" customWidth="1"/>
    <col min="14086" max="14086" width="10.28515625" style="2" bestFit="1" customWidth="1"/>
    <col min="14087" max="14328" width="9.140625" style="2"/>
    <col min="14329" max="14329" width="41.140625" style="2" customWidth="1"/>
    <col min="14330" max="14331" width="7.7109375" style="2" customWidth="1"/>
    <col min="14332" max="14332" width="12" style="2" customWidth="1"/>
    <col min="14333" max="14333" width="11.5703125" style="2" customWidth="1"/>
    <col min="14334" max="14334" width="7.140625" style="2" customWidth="1"/>
    <col min="14335" max="14335" width="9.7109375" style="2" customWidth="1"/>
    <col min="14336" max="14336" width="11.5703125" style="2" customWidth="1"/>
    <col min="14337" max="14337" width="8.42578125" style="2" customWidth="1"/>
    <col min="14338" max="14338" width="0" style="2" hidden="1" customWidth="1"/>
    <col min="14339" max="14339" width="16.140625" style="2" customWidth="1"/>
    <col min="14340" max="14340" width="12.85546875" style="2" customWidth="1"/>
    <col min="14341" max="14341" width="14" style="2" customWidth="1"/>
    <col min="14342" max="14342" width="10.28515625" style="2" bestFit="1" customWidth="1"/>
    <col min="14343" max="14584" width="9.140625" style="2"/>
    <col min="14585" max="14585" width="41.140625" style="2" customWidth="1"/>
    <col min="14586" max="14587" width="7.7109375" style="2" customWidth="1"/>
    <col min="14588" max="14588" width="12" style="2" customWidth="1"/>
    <col min="14589" max="14589" width="11.5703125" style="2" customWidth="1"/>
    <col min="14590" max="14590" width="7.140625" style="2" customWidth="1"/>
    <col min="14591" max="14591" width="9.7109375" style="2" customWidth="1"/>
    <col min="14592" max="14592" width="11.5703125" style="2" customWidth="1"/>
    <col min="14593" max="14593" width="8.42578125" style="2" customWidth="1"/>
    <col min="14594" max="14594" width="0" style="2" hidden="1" customWidth="1"/>
    <col min="14595" max="14595" width="16.140625" style="2" customWidth="1"/>
    <col min="14596" max="14596" width="12.85546875" style="2" customWidth="1"/>
    <col min="14597" max="14597" width="14" style="2" customWidth="1"/>
    <col min="14598" max="14598" width="10.28515625" style="2" bestFit="1" customWidth="1"/>
    <col min="14599" max="14840" width="9.140625" style="2"/>
    <col min="14841" max="14841" width="41.140625" style="2" customWidth="1"/>
    <col min="14842" max="14843" width="7.7109375" style="2" customWidth="1"/>
    <col min="14844" max="14844" width="12" style="2" customWidth="1"/>
    <col min="14845" max="14845" width="11.5703125" style="2" customWidth="1"/>
    <col min="14846" max="14846" width="7.140625" style="2" customWidth="1"/>
    <col min="14847" max="14847" width="9.7109375" style="2" customWidth="1"/>
    <col min="14848" max="14848" width="11.5703125" style="2" customWidth="1"/>
    <col min="14849" max="14849" width="8.42578125" style="2" customWidth="1"/>
    <col min="14850" max="14850" width="0" style="2" hidden="1" customWidth="1"/>
    <col min="14851" max="14851" width="16.140625" style="2" customWidth="1"/>
    <col min="14852" max="14852" width="12.85546875" style="2" customWidth="1"/>
    <col min="14853" max="14853" width="14" style="2" customWidth="1"/>
    <col min="14854" max="14854" width="10.28515625" style="2" bestFit="1" customWidth="1"/>
    <col min="14855" max="15096" width="9.140625" style="2"/>
    <col min="15097" max="15097" width="41.140625" style="2" customWidth="1"/>
    <col min="15098" max="15099" width="7.7109375" style="2" customWidth="1"/>
    <col min="15100" max="15100" width="12" style="2" customWidth="1"/>
    <col min="15101" max="15101" width="11.5703125" style="2" customWidth="1"/>
    <col min="15102" max="15102" width="7.140625" style="2" customWidth="1"/>
    <col min="15103" max="15103" width="9.7109375" style="2" customWidth="1"/>
    <col min="15104" max="15104" width="11.5703125" style="2" customWidth="1"/>
    <col min="15105" max="15105" width="8.42578125" style="2" customWidth="1"/>
    <col min="15106" max="15106" width="0" style="2" hidden="1" customWidth="1"/>
    <col min="15107" max="15107" width="16.140625" style="2" customWidth="1"/>
    <col min="15108" max="15108" width="12.85546875" style="2" customWidth="1"/>
    <col min="15109" max="15109" width="14" style="2" customWidth="1"/>
    <col min="15110" max="15110" width="10.28515625" style="2" bestFit="1" customWidth="1"/>
    <col min="15111" max="15352" width="9.140625" style="2"/>
    <col min="15353" max="15353" width="41.140625" style="2" customWidth="1"/>
    <col min="15354" max="15355" width="7.7109375" style="2" customWidth="1"/>
    <col min="15356" max="15356" width="12" style="2" customWidth="1"/>
    <col min="15357" max="15357" width="11.5703125" style="2" customWidth="1"/>
    <col min="15358" max="15358" width="7.140625" style="2" customWidth="1"/>
    <col min="15359" max="15359" width="9.7109375" style="2" customWidth="1"/>
    <col min="15360" max="15360" width="11.5703125" style="2" customWidth="1"/>
    <col min="15361" max="15361" width="8.42578125" style="2" customWidth="1"/>
    <col min="15362" max="15362" width="0" style="2" hidden="1" customWidth="1"/>
    <col min="15363" max="15363" width="16.140625" style="2" customWidth="1"/>
    <col min="15364" max="15364" width="12.85546875" style="2" customWidth="1"/>
    <col min="15365" max="15365" width="14" style="2" customWidth="1"/>
    <col min="15366" max="15366" width="10.28515625" style="2" bestFit="1" customWidth="1"/>
    <col min="15367" max="15608" width="9.140625" style="2"/>
    <col min="15609" max="15609" width="41.140625" style="2" customWidth="1"/>
    <col min="15610" max="15611" width="7.7109375" style="2" customWidth="1"/>
    <col min="15612" max="15612" width="12" style="2" customWidth="1"/>
    <col min="15613" max="15613" width="11.5703125" style="2" customWidth="1"/>
    <col min="15614" max="15614" width="7.140625" style="2" customWidth="1"/>
    <col min="15615" max="15615" width="9.7109375" style="2" customWidth="1"/>
    <col min="15616" max="15616" width="11.5703125" style="2" customWidth="1"/>
    <col min="15617" max="15617" width="8.42578125" style="2" customWidth="1"/>
    <col min="15618" max="15618" width="0" style="2" hidden="1" customWidth="1"/>
    <col min="15619" max="15619" width="16.140625" style="2" customWidth="1"/>
    <col min="15620" max="15620" width="12.85546875" style="2" customWidth="1"/>
    <col min="15621" max="15621" width="14" style="2" customWidth="1"/>
    <col min="15622" max="15622" width="10.28515625" style="2" bestFit="1" customWidth="1"/>
    <col min="15623" max="15864" width="9.140625" style="2"/>
    <col min="15865" max="15865" width="41.140625" style="2" customWidth="1"/>
    <col min="15866" max="15867" width="7.7109375" style="2" customWidth="1"/>
    <col min="15868" max="15868" width="12" style="2" customWidth="1"/>
    <col min="15869" max="15869" width="11.5703125" style="2" customWidth="1"/>
    <col min="15870" max="15870" width="7.140625" style="2" customWidth="1"/>
    <col min="15871" max="15871" width="9.7109375" style="2" customWidth="1"/>
    <col min="15872" max="15872" width="11.5703125" style="2" customWidth="1"/>
    <col min="15873" max="15873" width="8.42578125" style="2" customWidth="1"/>
    <col min="15874" max="15874" width="0" style="2" hidden="1" customWidth="1"/>
    <col min="15875" max="15875" width="16.140625" style="2" customWidth="1"/>
    <col min="15876" max="15876" width="12.85546875" style="2" customWidth="1"/>
    <col min="15877" max="15877" width="14" style="2" customWidth="1"/>
    <col min="15878" max="15878" width="10.28515625" style="2" bestFit="1" customWidth="1"/>
    <col min="15879" max="16384" width="9.140625" style="2"/>
  </cols>
  <sheetData>
    <row r="1" spans="2:14" ht="3.75" customHeight="1" x14ac:dyDescent="0.25"/>
    <row r="2" spans="2:14" hidden="1" x14ac:dyDescent="0.25"/>
    <row r="3" spans="2:14" hidden="1" x14ac:dyDescent="0.25"/>
    <row r="4" spans="2:14" hidden="1" x14ac:dyDescent="0.25"/>
    <row r="5" spans="2:14" hidden="1" x14ac:dyDescent="0.25"/>
    <row r="6" spans="2:14" hidden="1" x14ac:dyDescent="0.25"/>
    <row r="7" spans="2:14" hidden="1" x14ac:dyDescent="0.25"/>
    <row r="8" spans="2:14" hidden="1" x14ac:dyDescent="0.25"/>
    <row r="9" spans="2:14" hidden="1" x14ac:dyDescent="0.25"/>
    <row r="10" spans="2:14" hidden="1" x14ac:dyDescent="0.25"/>
    <row r="11" spans="2:14" hidden="1" x14ac:dyDescent="0.25"/>
    <row r="12" spans="2:14" hidden="1" x14ac:dyDescent="0.25"/>
    <row r="13" spans="2:14" hidden="1" x14ac:dyDescent="0.25"/>
    <row r="14" spans="2:14" hidden="1" x14ac:dyDescent="0.25"/>
    <row r="15" spans="2:14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4"/>
    </row>
    <row r="16" spans="2:14" ht="15.75" customHeight="1" x14ac:dyDescent="0.25">
      <c r="B16" s="5" t="s">
        <v>439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5.75" x14ac:dyDescent="0.25">
      <c r="B17" s="6" t="s">
        <v>440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8" customHeight="1" thickBot="1" x14ac:dyDescent="0.3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4"/>
    </row>
    <row r="19" spans="1:14" ht="12.75" customHeight="1" x14ac:dyDescent="0.25">
      <c r="A19" s="7" t="s">
        <v>0</v>
      </c>
      <c r="B19" s="8" t="s">
        <v>1</v>
      </c>
      <c r="C19" s="8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9" t="s">
        <v>8</v>
      </c>
      <c r="J19" s="9" t="s">
        <v>9</v>
      </c>
      <c r="K19" s="9" t="s">
        <v>10</v>
      </c>
      <c r="L19" s="9" t="s">
        <v>11</v>
      </c>
      <c r="M19" s="9" t="s">
        <v>12</v>
      </c>
      <c r="N19" s="10" t="s">
        <v>13</v>
      </c>
    </row>
    <row r="20" spans="1:14" x14ac:dyDescent="0.25">
      <c r="A20" s="11"/>
      <c r="B20" s="12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x14ac:dyDescent="0.25">
      <c r="A21" s="11"/>
      <c r="B21" s="12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4"/>
    </row>
    <row r="22" spans="1:14" x14ac:dyDescent="0.25">
      <c r="A22" s="11"/>
      <c r="B22" s="12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</row>
    <row r="23" spans="1:14" ht="68.25" customHeight="1" thickBot="1" x14ac:dyDescent="0.3">
      <c r="A23" s="15"/>
      <c r="B23" s="16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8"/>
    </row>
    <row r="24" spans="1:14" ht="15.75" thickBot="1" x14ac:dyDescent="0.3">
      <c r="A24" s="19">
        <v>1</v>
      </c>
      <c r="B24" s="20">
        <v>2</v>
      </c>
      <c r="C24" s="20">
        <v>3</v>
      </c>
      <c r="D24" s="21">
        <v>4</v>
      </c>
      <c r="E24" s="21">
        <v>5</v>
      </c>
      <c r="F24" s="21">
        <v>6</v>
      </c>
      <c r="G24" s="21">
        <v>7</v>
      </c>
      <c r="H24" s="22">
        <v>8</v>
      </c>
      <c r="I24" s="21">
        <v>9</v>
      </c>
      <c r="J24" s="20">
        <v>10</v>
      </c>
      <c r="K24" s="21">
        <v>11</v>
      </c>
      <c r="L24" s="23"/>
      <c r="M24" s="21">
        <v>12</v>
      </c>
      <c r="N24" s="24">
        <v>13</v>
      </c>
    </row>
    <row r="25" spans="1:14" x14ac:dyDescent="0.25">
      <c r="A25" s="25"/>
      <c r="B25" s="26" t="s">
        <v>14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</row>
    <row r="26" spans="1:14" x14ac:dyDescent="0.25">
      <c r="A26" s="29">
        <v>1</v>
      </c>
      <c r="B26" s="30" t="s">
        <v>15</v>
      </c>
      <c r="C26" s="31" t="s">
        <v>16</v>
      </c>
      <c r="D26" s="32">
        <v>242</v>
      </c>
      <c r="E26" s="32">
        <v>-6.6</v>
      </c>
      <c r="F26" s="32">
        <v>16</v>
      </c>
      <c r="G26" s="33">
        <v>9855.52</v>
      </c>
      <c r="H26" s="33"/>
      <c r="I26" s="32">
        <v>0.34</v>
      </c>
      <c r="J26" s="32">
        <v>0</v>
      </c>
      <c r="K26" s="32">
        <v>1</v>
      </c>
      <c r="L26" s="32">
        <v>0.15449280000000001</v>
      </c>
      <c r="M26" s="34">
        <v>1195.712</v>
      </c>
      <c r="N26" s="34">
        <f t="shared" ref="N26:N52" si="0">M26/5808</f>
        <v>0.20587327823691459</v>
      </c>
    </row>
    <row r="27" spans="1:14" x14ac:dyDescent="0.25">
      <c r="A27" s="29">
        <v>2</v>
      </c>
      <c r="B27" s="30" t="s">
        <v>17</v>
      </c>
      <c r="C27" s="31" t="s">
        <v>18</v>
      </c>
      <c r="D27" s="32">
        <v>242</v>
      </c>
      <c r="E27" s="32">
        <v>-6.6</v>
      </c>
      <c r="F27" s="32">
        <v>20</v>
      </c>
      <c r="G27" s="33">
        <v>9028</v>
      </c>
      <c r="H27" s="33"/>
      <c r="I27" s="32">
        <v>0.34</v>
      </c>
      <c r="J27" s="32">
        <v>0</v>
      </c>
      <c r="K27" s="32">
        <v>1</v>
      </c>
      <c r="L27" s="32">
        <v>0.13126080000000001</v>
      </c>
      <c r="M27" s="34">
        <v>524.24</v>
      </c>
      <c r="N27" s="34">
        <f t="shared" si="0"/>
        <v>9.0261707988980713E-2</v>
      </c>
    </row>
    <row r="28" spans="1:14" x14ac:dyDescent="0.25">
      <c r="A28" s="29">
        <v>3</v>
      </c>
      <c r="B28" s="30" t="s">
        <v>19</v>
      </c>
      <c r="C28" s="31" t="s">
        <v>20</v>
      </c>
      <c r="D28" s="32">
        <v>242</v>
      </c>
      <c r="E28" s="32">
        <v>-6.6</v>
      </c>
      <c r="F28" s="32">
        <v>16</v>
      </c>
      <c r="G28" s="32">
        <v>21245.8</v>
      </c>
      <c r="H28" s="32"/>
      <c r="I28" s="32">
        <v>0.34</v>
      </c>
      <c r="J28" s="32">
        <v>0</v>
      </c>
      <c r="K28" s="32">
        <v>1</v>
      </c>
      <c r="L28" s="32">
        <v>0.13126080000000001</v>
      </c>
      <c r="M28" s="34">
        <v>523.82899999999995</v>
      </c>
      <c r="N28" s="34">
        <f t="shared" si="0"/>
        <v>9.0190943526170797E-2</v>
      </c>
    </row>
    <row r="29" spans="1:14" x14ac:dyDescent="0.25">
      <c r="A29" s="29">
        <v>4</v>
      </c>
      <c r="B29" s="30" t="s">
        <v>21</v>
      </c>
      <c r="C29" s="31" t="s">
        <v>22</v>
      </c>
      <c r="D29" s="32">
        <v>242</v>
      </c>
      <c r="E29" s="32">
        <v>-6.6</v>
      </c>
      <c r="F29" s="32">
        <v>20</v>
      </c>
      <c r="G29" s="33">
        <v>7045</v>
      </c>
      <c r="H29" s="33"/>
      <c r="I29" s="32">
        <v>0.38</v>
      </c>
      <c r="J29" s="32">
        <v>0</v>
      </c>
      <c r="K29" s="32">
        <v>1</v>
      </c>
      <c r="L29" s="32">
        <v>0.12545280000000003</v>
      </c>
      <c r="M29" s="34">
        <v>434.92200000000003</v>
      </c>
      <c r="N29" s="34">
        <f t="shared" si="0"/>
        <v>7.488326446280992E-2</v>
      </c>
    </row>
    <row r="30" spans="1:14" x14ac:dyDescent="0.25">
      <c r="A30" s="29">
        <v>5</v>
      </c>
      <c r="B30" s="30" t="s">
        <v>23</v>
      </c>
      <c r="C30" s="31" t="s">
        <v>24</v>
      </c>
      <c r="D30" s="32">
        <v>242</v>
      </c>
      <c r="E30" s="32">
        <v>-6.6</v>
      </c>
      <c r="F30" s="32">
        <v>20</v>
      </c>
      <c r="G30" s="33">
        <v>5002.2</v>
      </c>
      <c r="H30" s="33"/>
      <c r="I30" s="32">
        <v>0.38</v>
      </c>
      <c r="J30" s="32">
        <v>0</v>
      </c>
      <c r="K30" s="32">
        <v>1</v>
      </c>
      <c r="L30" s="32">
        <v>0.15449280000000001</v>
      </c>
      <c r="M30" s="34">
        <v>321.62599999999998</v>
      </c>
      <c r="N30" s="34">
        <f t="shared" si="0"/>
        <v>5.5376377410468317E-2</v>
      </c>
    </row>
    <row r="31" spans="1:14" x14ac:dyDescent="0.25">
      <c r="A31" s="29">
        <v>6</v>
      </c>
      <c r="B31" s="30" t="s">
        <v>25</v>
      </c>
      <c r="C31" s="31" t="s">
        <v>26</v>
      </c>
      <c r="D31" s="32">
        <v>242</v>
      </c>
      <c r="E31" s="32">
        <v>-6.6</v>
      </c>
      <c r="F31" s="32">
        <v>20</v>
      </c>
      <c r="G31" s="33">
        <v>5084.576</v>
      </c>
      <c r="H31" s="33"/>
      <c r="I31" s="32">
        <v>0.38</v>
      </c>
      <c r="J31" s="32">
        <v>0</v>
      </c>
      <c r="K31" s="32">
        <v>1</v>
      </c>
      <c r="L31" s="32">
        <v>0.15449280000000001</v>
      </c>
      <c r="M31" s="34">
        <v>301.12599999999998</v>
      </c>
      <c r="N31" s="34">
        <f t="shared" si="0"/>
        <v>5.1846763085399442E-2</v>
      </c>
    </row>
    <row r="32" spans="1:14" x14ac:dyDescent="0.25">
      <c r="A32" s="29">
        <v>7</v>
      </c>
      <c r="B32" s="30" t="s">
        <v>27</v>
      </c>
      <c r="C32" s="31" t="s">
        <v>28</v>
      </c>
      <c r="D32" s="32">
        <v>242</v>
      </c>
      <c r="E32" s="32">
        <v>-6.6</v>
      </c>
      <c r="F32" s="32">
        <v>20</v>
      </c>
      <c r="G32" s="33">
        <v>4611.2</v>
      </c>
      <c r="H32" s="33"/>
      <c r="I32" s="32">
        <v>0.38</v>
      </c>
      <c r="J32" s="32">
        <v>0</v>
      </c>
      <c r="K32" s="32">
        <v>1</v>
      </c>
      <c r="L32" s="32">
        <v>0.15449280000000001</v>
      </c>
      <c r="M32" s="34">
        <v>273.58199999999999</v>
      </c>
      <c r="N32" s="34">
        <f t="shared" si="0"/>
        <v>4.7104338842975206E-2</v>
      </c>
    </row>
    <row r="33" spans="1:14" x14ac:dyDescent="0.25">
      <c r="A33" s="29">
        <v>8</v>
      </c>
      <c r="B33" s="30" t="s">
        <v>29</v>
      </c>
      <c r="C33" s="35" t="s">
        <v>30</v>
      </c>
      <c r="D33" s="32">
        <v>242</v>
      </c>
      <c r="E33" s="32">
        <v>-6.6</v>
      </c>
      <c r="F33" s="32">
        <v>16</v>
      </c>
      <c r="G33" s="33">
        <v>5167</v>
      </c>
      <c r="H33" s="33"/>
      <c r="I33" s="32">
        <v>0.39</v>
      </c>
      <c r="J33" s="32">
        <v>0</v>
      </c>
      <c r="K33" s="32">
        <v>1</v>
      </c>
      <c r="L33" s="32"/>
      <c r="M33" s="34">
        <v>290.995</v>
      </c>
      <c r="N33" s="34">
        <f t="shared" si="0"/>
        <v>5.0102444903581268E-2</v>
      </c>
    </row>
    <row r="34" spans="1:14" ht="45" x14ac:dyDescent="0.25">
      <c r="A34" s="29">
        <v>9</v>
      </c>
      <c r="B34" s="36" t="s">
        <v>31</v>
      </c>
      <c r="C34" s="31" t="s">
        <v>32</v>
      </c>
      <c r="D34" s="37">
        <v>242</v>
      </c>
      <c r="E34" s="37">
        <v>-6.6</v>
      </c>
      <c r="F34" s="37">
        <v>20</v>
      </c>
      <c r="G34" s="31">
        <v>5403</v>
      </c>
      <c r="H34" s="31"/>
      <c r="I34" s="37">
        <v>0.43</v>
      </c>
      <c r="J34" s="37">
        <v>0</v>
      </c>
      <c r="K34" s="37">
        <v>1</v>
      </c>
      <c r="L34" s="37">
        <v>9.6412800000000007E-2</v>
      </c>
      <c r="M34" s="34">
        <v>253.24799999999999</v>
      </c>
      <c r="N34" s="34">
        <f t="shared" si="0"/>
        <v>4.3603305785123968E-2</v>
      </c>
    </row>
    <row r="35" spans="1:14" ht="30" x14ac:dyDescent="0.25">
      <c r="A35" s="29">
        <v>10</v>
      </c>
      <c r="B35" s="30" t="s">
        <v>33</v>
      </c>
      <c r="C35" s="31" t="s">
        <v>34</v>
      </c>
      <c r="D35" s="32">
        <v>242</v>
      </c>
      <c r="E35" s="32">
        <v>-6.6</v>
      </c>
      <c r="F35" s="32">
        <v>16</v>
      </c>
      <c r="G35" s="32">
        <v>5048.8999999999996</v>
      </c>
      <c r="H35" s="32"/>
      <c r="I35" s="32">
        <v>0.39</v>
      </c>
      <c r="J35" s="32">
        <v>0</v>
      </c>
      <c r="K35" s="32">
        <v>1</v>
      </c>
      <c r="L35" s="32">
        <v>0.13126080000000001</v>
      </c>
      <c r="M35" s="34">
        <v>210.386</v>
      </c>
      <c r="N35" s="34">
        <f t="shared" si="0"/>
        <v>3.6223484848484845E-2</v>
      </c>
    </row>
    <row r="36" spans="1:14" x14ac:dyDescent="0.25">
      <c r="A36" s="29">
        <v>11</v>
      </c>
      <c r="B36" s="38" t="s">
        <v>35</v>
      </c>
      <c r="C36" s="31" t="s">
        <v>36</v>
      </c>
      <c r="D36" s="32">
        <v>242</v>
      </c>
      <c r="E36" s="32">
        <v>-6.6</v>
      </c>
      <c r="F36" s="32">
        <v>20</v>
      </c>
      <c r="G36" s="33">
        <v>5267</v>
      </c>
      <c r="H36" s="33"/>
      <c r="I36" s="32">
        <v>0.38</v>
      </c>
      <c r="J36" s="32">
        <v>0</v>
      </c>
      <c r="K36" s="32">
        <v>1</v>
      </c>
      <c r="L36" s="32">
        <v>0.15449280000000001</v>
      </c>
      <c r="M36" s="34">
        <v>168.49199999999999</v>
      </c>
      <c r="N36" s="34">
        <f t="shared" si="0"/>
        <v>2.9010330578512395E-2</v>
      </c>
    </row>
    <row r="37" spans="1:14" ht="15.75" customHeight="1" x14ac:dyDescent="0.25">
      <c r="A37" s="29">
        <v>12</v>
      </c>
      <c r="B37" s="38" t="s">
        <v>37</v>
      </c>
      <c r="C37" s="31" t="s">
        <v>38</v>
      </c>
      <c r="D37" s="32">
        <v>242</v>
      </c>
      <c r="E37" s="32">
        <v>-6.6</v>
      </c>
      <c r="F37" s="32">
        <v>16</v>
      </c>
      <c r="G37" s="32">
        <v>5703.4</v>
      </c>
      <c r="H37" s="32"/>
      <c r="I37" s="32">
        <v>0.35</v>
      </c>
      <c r="J37" s="32">
        <v>0</v>
      </c>
      <c r="K37" s="32">
        <v>1.016</v>
      </c>
      <c r="L37" s="32">
        <v>0.15449280000000001</v>
      </c>
      <c r="M37" s="34">
        <v>144.05600000000001</v>
      </c>
      <c r="N37" s="34">
        <f t="shared" si="0"/>
        <v>2.4803030303030306E-2</v>
      </c>
    </row>
    <row r="38" spans="1:14" s="1" customFormat="1" x14ac:dyDescent="0.25">
      <c r="A38" s="29">
        <v>13</v>
      </c>
      <c r="B38" s="38" t="s">
        <v>39</v>
      </c>
      <c r="C38" s="31" t="s">
        <v>40</v>
      </c>
      <c r="D38" s="32">
        <v>242</v>
      </c>
      <c r="E38" s="32">
        <v>-6.6</v>
      </c>
      <c r="F38" s="32">
        <v>20</v>
      </c>
      <c r="G38" s="32">
        <v>131.30000000000001</v>
      </c>
      <c r="H38" s="32"/>
      <c r="I38" s="32">
        <v>0</v>
      </c>
      <c r="J38" s="32">
        <v>0</v>
      </c>
      <c r="K38" s="32"/>
      <c r="L38" s="32">
        <v>0</v>
      </c>
      <c r="M38" s="34">
        <v>25.68</v>
      </c>
      <c r="N38" s="34">
        <f t="shared" si="0"/>
        <v>4.4214876033057847E-3</v>
      </c>
    </row>
    <row r="39" spans="1:14" ht="30" x14ac:dyDescent="0.25">
      <c r="A39" s="29">
        <v>14</v>
      </c>
      <c r="B39" s="30" t="s">
        <v>41</v>
      </c>
      <c r="C39" s="31" t="s">
        <v>42</v>
      </c>
      <c r="D39" s="32">
        <v>242</v>
      </c>
      <c r="E39" s="32">
        <v>-6.6</v>
      </c>
      <c r="F39" s="32">
        <v>20</v>
      </c>
      <c r="G39" s="32">
        <v>13688.64</v>
      </c>
      <c r="H39" s="32"/>
      <c r="I39" s="32">
        <v>0.35</v>
      </c>
      <c r="J39" s="32">
        <v>0</v>
      </c>
      <c r="K39" s="32">
        <v>1</v>
      </c>
      <c r="L39" s="32">
        <v>0.15449280000000001</v>
      </c>
      <c r="M39" s="34">
        <v>501.95299999999997</v>
      </c>
      <c r="N39" s="34">
        <f t="shared" si="0"/>
        <v>8.6424414600550961E-2</v>
      </c>
    </row>
    <row r="40" spans="1:14" ht="30" x14ac:dyDescent="0.25">
      <c r="A40" s="29">
        <v>15</v>
      </c>
      <c r="B40" s="38" t="s">
        <v>43</v>
      </c>
      <c r="C40" s="31" t="s">
        <v>44</v>
      </c>
      <c r="D40" s="39">
        <v>242</v>
      </c>
      <c r="E40" s="32">
        <v>-6.6</v>
      </c>
      <c r="F40" s="39">
        <v>25</v>
      </c>
      <c r="G40" s="39">
        <v>2723.442</v>
      </c>
      <c r="H40" s="39"/>
      <c r="I40" s="39">
        <v>0.28000000000000003</v>
      </c>
      <c r="J40" s="39">
        <v>0</v>
      </c>
      <c r="K40" s="40">
        <v>1.012</v>
      </c>
      <c r="L40" s="39"/>
      <c r="M40" s="41">
        <v>87.722999999999999</v>
      </c>
      <c r="N40" s="41">
        <f t="shared" si="0"/>
        <v>1.5103822314049586E-2</v>
      </c>
    </row>
    <row r="41" spans="1:14" x14ac:dyDescent="0.25">
      <c r="A41" s="29">
        <v>16</v>
      </c>
      <c r="B41" s="30" t="s">
        <v>45</v>
      </c>
      <c r="C41" s="42" t="s">
        <v>46</v>
      </c>
      <c r="D41" s="32">
        <v>242</v>
      </c>
      <c r="E41" s="32">
        <v>-6.6</v>
      </c>
      <c r="F41" s="32">
        <v>20</v>
      </c>
      <c r="G41" s="32"/>
      <c r="H41" s="32">
        <v>487.1</v>
      </c>
      <c r="I41" s="32">
        <v>0</v>
      </c>
      <c r="J41" s="32">
        <v>0</v>
      </c>
      <c r="K41" s="32"/>
      <c r="L41" s="32"/>
      <c r="M41" s="34">
        <v>111.97799999999999</v>
      </c>
      <c r="N41" s="34">
        <f t="shared" si="0"/>
        <v>1.9279958677685949E-2</v>
      </c>
    </row>
    <row r="42" spans="1:14" ht="90" x14ac:dyDescent="0.25">
      <c r="A42" s="29">
        <v>17</v>
      </c>
      <c r="B42" s="30" t="s">
        <v>47</v>
      </c>
      <c r="C42" s="42" t="s">
        <v>48</v>
      </c>
      <c r="D42" s="32">
        <v>242</v>
      </c>
      <c r="E42" s="32">
        <v>-6.6</v>
      </c>
      <c r="F42" s="32">
        <v>20</v>
      </c>
      <c r="G42" s="32">
        <v>919.096</v>
      </c>
      <c r="H42" s="32">
        <v>260.10000000000002</v>
      </c>
      <c r="I42" s="32">
        <v>0.43</v>
      </c>
      <c r="J42" s="32">
        <v>0</v>
      </c>
      <c r="K42" s="32">
        <v>1.0940000000000001</v>
      </c>
      <c r="L42" s="32">
        <v>0.15449280000000001</v>
      </c>
      <c r="M42" s="34">
        <v>107.03100000000001</v>
      </c>
      <c r="N42" s="34">
        <f t="shared" si="0"/>
        <v>1.8428202479338844E-2</v>
      </c>
    </row>
    <row r="43" spans="1:14" x14ac:dyDescent="0.25">
      <c r="A43" s="29">
        <v>18</v>
      </c>
      <c r="B43" s="30" t="s">
        <v>49</v>
      </c>
      <c r="C43" s="31" t="s">
        <v>50</v>
      </c>
      <c r="D43" s="32">
        <v>242</v>
      </c>
      <c r="E43" s="32">
        <v>-6.6</v>
      </c>
      <c r="F43" s="32">
        <v>20</v>
      </c>
      <c r="G43" s="32">
        <v>1753.5</v>
      </c>
      <c r="H43" s="32"/>
      <c r="I43" s="32">
        <v>0.43</v>
      </c>
      <c r="J43" s="32">
        <v>0</v>
      </c>
      <c r="K43" s="32">
        <v>1</v>
      </c>
      <c r="L43" s="32">
        <v>0.15449280000000001</v>
      </c>
      <c r="M43" s="34">
        <v>48.088000000000001</v>
      </c>
      <c r="N43" s="34">
        <f t="shared" si="0"/>
        <v>8.2796143250688705E-3</v>
      </c>
    </row>
    <row r="44" spans="1:14" x14ac:dyDescent="0.25">
      <c r="A44" s="29">
        <v>19</v>
      </c>
      <c r="B44" s="38" t="s">
        <v>51</v>
      </c>
      <c r="C44" s="31" t="s">
        <v>52</v>
      </c>
      <c r="D44" s="32">
        <v>242</v>
      </c>
      <c r="E44" s="32">
        <v>-6.6</v>
      </c>
      <c r="F44" s="32">
        <v>20</v>
      </c>
      <c r="G44" s="32">
        <v>1024</v>
      </c>
      <c r="H44" s="39"/>
      <c r="I44" s="32">
        <v>0.43</v>
      </c>
      <c r="J44" s="32"/>
      <c r="K44" s="32">
        <v>1.0029999999999999</v>
      </c>
      <c r="L44" s="32"/>
      <c r="M44" s="34">
        <v>39.018999999999998</v>
      </c>
      <c r="N44" s="34">
        <f t="shared" si="0"/>
        <v>6.7181473829201095E-3</v>
      </c>
    </row>
    <row r="45" spans="1:14" x14ac:dyDescent="0.25">
      <c r="A45" s="29">
        <v>20</v>
      </c>
      <c r="B45" s="30" t="s">
        <v>53</v>
      </c>
      <c r="C45" s="31" t="s">
        <v>54</v>
      </c>
      <c r="D45" s="32">
        <v>242</v>
      </c>
      <c r="E45" s="32">
        <v>-6.6</v>
      </c>
      <c r="F45" s="32">
        <v>20</v>
      </c>
      <c r="G45" s="32">
        <v>0</v>
      </c>
      <c r="H45" s="32">
        <v>73.7</v>
      </c>
      <c r="I45" s="32">
        <v>0</v>
      </c>
      <c r="J45" s="32">
        <v>0</v>
      </c>
      <c r="K45" s="32"/>
      <c r="L45" s="32">
        <v>0</v>
      </c>
      <c r="M45" s="34">
        <v>31.131</v>
      </c>
      <c r="N45" s="34">
        <f t="shared" si="0"/>
        <v>5.360020661157025E-3</v>
      </c>
    </row>
    <row r="46" spans="1:14" ht="30" x14ac:dyDescent="0.25">
      <c r="A46" s="29">
        <v>21</v>
      </c>
      <c r="B46" s="38" t="s">
        <v>55</v>
      </c>
      <c r="C46" s="31" t="s">
        <v>56</v>
      </c>
      <c r="D46" s="32">
        <v>242</v>
      </c>
      <c r="E46" s="32">
        <v>-6.6</v>
      </c>
      <c r="F46" s="32">
        <v>16</v>
      </c>
      <c r="G46" s="32">
        <v>13954.73</v>
      </c>
      <c r="H46" s="32"/>
      <c r="I46" s="32">
        <v>0.34</v>
      </c>
      <c r="J46" s="32">
        <v>0</v>
      </c>
      <c r="K46" s="32">
        <v>1</v>
      </c>
      <c r="L46" s="32">
        <v>0.15449280000000001</v>
      </c>
      <c r="M46" s="34">
        <v>296.63600000000002</v>
      </c>
      <c r="N46" s="34">
        <f t="shared" si="0"/>
        <v>5.1073691460055103E-2</v>
      </c>
    </row>
    <row r="47" spans="1:14" ht="30" x14ac:dyDescent="0.25">
      <c r="A47" s="29">
        <v>22</v>
      </c>
      <c r="B47" s="38" t="s">
        <v>57</v>
      </c>
      <c r="C47" s="31" t="s">
        <v>58</v>
      </c>
      <c r="D47" s="32">
        <v>242</v>
      </c>
      <c r="E47" s="32">
        <v>-6.6</v>
      </c>
      <c r="F47" s="32">
        <v>16</v>
      </c>
      <c r="G47" s="32">
        <v>6961</v>
      </c>
      <c r="H47" s="32"/>
      <c r="I47" s="32">
        <v>0.35</v>
      </c>
      <c r="J47" s="32">
        <v>0</v>
      </c>
      <c r="K47" s="32">
        <v>1.0089999999999999</v>
      </c>
      <c r="L47" s="32">
        <v>0.13126080000000001</v>
      </c>
      <c r="M47" s="34">
        <v>221.589</v>
      </c>
      <c r="N47" s="34">
        <f t="shared" si="0"/>
        <v>3.815237603305785E-2</v>
      </c>
    </row>
    <row r="48" spans="1:14" ht="30" x14ac:dyDescent="0.25">
      <c r="A48" s="29">
        <v>23</v>
      </c>
      <c r="B48" s="30" t="s">
        <v>59</v>
      </c>
      <c r="C48" s="31" t="s">
        <v>60</v>
      </c>
      <c r="D48" s="32">
        <v>242</v>
      </c>
      <c r="E48" s="32">
        <v>-6.6</v>
      </c>
      <c r="F48" s="32">
        <v>20</v>
      </c>
      <c r="G48" s="33">
        <v>0</v>
      </c>
      <c r="H48" s="33">
        <v>615.9</v>
      </c>
      <c r="I48" s="32">
        <v>0</v>
      </c>
      <c r="J48" s="32">
        <v>0</v>
      </c>
      <c r="K48" s="32">
        <v>1</v>
      </c>
      <c r="L48" s="32">
        <v>0</v>
      </c>
      <c r="M48" s="34">
        <v>143.268</v>
      </c>
      <c r="N48" s="34">
        <f t="shared" si="0"/>
        <v>2.4667355371900828E-2</v>
      </c>
    </row>
    <row r="49" spans="1:15" ht="30" x14ac:dyDescent="0.25">
      <c r="A49" s="29">
        <v>24</v>
      </c>
      <c r="B49" s="38" t="s">
        <v>61</v>
      </c>
      <c r="C49" s="31" t="s">
        <v>62</v>
      </c>
      <c r="D49" s="32">
        <v>242</v>
      </c>
      <c r="E49" s="32">
        <v>-6.6</v>
      </c>
      <c r="F49" s="32">
        <v>16</v>
      </c>
      <c r="G49" s="32">
        <v>4712.598</v>
      </c>
      <c r="H49" s="32"/>
      <c r="I49" s="32">
        <v>0.35</v>
      </c>
      <c r="J49" s="32">
        <v>0</v>
      </c>
      <c r="K49" s="32">
        <v>1.155</v>
      </c>
      <c r="L49" s="32">
        <v>0.13126080000000001</v>
      </c>
      <c r="M49" s="34">
        <v>117.379</v>
      </c>
      <c r="N49" s="34">
        <f t="shared" si="0"/>
        <v>2.0209882920110195E-2</v>
      </c>
    </row>
    <row r="50" spans="1:15" x14ac:dyDescent="0.25">
      <c r="A50" s="29">
        <v>25</v>
      </c>
      <c r="B50" s="43" t="s">
        <v>63</v>
      </c>
      <c r="C50" s="31" t="s">
        <v>64</v>
      </c>
      <c r="D50" s="32">
        <v>242</v>
      </c>
      <c r="E50" s="32">
        <v>-6.6</v>
      </c>
      <c r="F50" s="32">
        <v>16</v>
      </c>
      <c r="G50" s="33">
        <v>2526.8000000000002</v>
      </c>
      <c r="H50" s="33"/>
      <c r="I50" s="32">
        <v>0.39</v>
      </c>
      <c r="J50" s="32">
        <v>0</v>
      </c>
      <c r="K50" s="32">
        <v>1</v>
      </c>
      <c r="L50" s="32">
        <v>0.15449280000000001</v>
      </c>
      <c r="M50" s="34">
        <v>101.12</v>
      </c>
      <c r="N50" s="34">
        <f t="shared" si="0"/>
        <v>1.7410468319559228E-2</v>
      </c>
      <c r="O50" s="1"/>
    </row>
    <row r="51" spans="1:15" ht="30" customHeight="1" x14ac:dyDescent="0.25">
      <c r="A51" s="29">
        <v>26</v>
      </c>
      <c r="B51" s="38" t="s">
        <v>65</v>
      </c>
      <c r="C51" s="31" t="s">
        <v>66</v>
      </c>
      <c r="D51" s="32">
        <v>242</v>
      </c>
      <c r="E51" s="32">
        <v>-6.6</v>
      </c>
      <c r="F51" s="32">
        <v>20</v>
      </c>
      <c r="G51" s="32">
        <v>315.89999999999998</v>
      </c>
      <c r="H51" s="32"/>
      <c r="I51" s="32">
        <v>0</v>
      </c>
      <c r="J51" s="32">
        <v>0</v>
      </c>
      <c r="K51" s="32"/>
      <c r="L51" s="32">
        <v>0</v>
      </c>
      <c r="M51" s="34">
        <v>87.191999999999993</v>
      </c>
      <c r="N51" s="34">
        <f t="shared" si="0"/>
        <v>1.5012396694214876E-2</v>
      </c>
    </row>
    <row r="52" spans="1:15" ht="30" customHeight="1" x14ac:dyDescent="0.25">
      <c r="A52" s="29">
        <v>27</v>
      </c>
      <c r="B52" s="30" t="s">
        <v>67</v>
      </c>
      <c r="C52" s="31" t="s">
        <v>68</v>
      </c>
      <c r="D52" s="32">
        <v>242</v>
      </c>
      <c r="E52" s="32">
        <v>-6.6</v>
      </c>
      <c r="F52" s="32">
        <v>16</v>
      </c>
      <c r="G52" s="33">
        <v>1124</v>
      </c>
      <c r="H52" s="33"/>
      <c r="I52" s="32">
        <v>0.37</v>
      </c>
      <c r="J52" s="32">
        <v>0</v>
      </c>
      <c r="K52" s="32">
        <v>1.0840000000000001</v>
      </c>
      <c r="L52" s="32">
        <v>0.15449280000000001</v>
      </c>
      <c r="M52" s="34">
        <v>64.325999999999993</v>
      </c>
      <c r="N52" s="34">
        <f t="shared" si="0"/>
        <v>1.1075413223140495E-2</v>
      </c>
    </row>
    <row r="53" spans="1:15" x14ac:dyDescent="0.25">
      <c r="A53" s="32"/>
      <c r="B53" s="44" t="s">
        <v>69</v>
      </c>
      <c r="C53" s="31"/>
      <c r="D53" s="32"/>
      <c r="E53" s="32"/>
      <c r="F53" s="32"/>
      <c r="G53" s="44">
        <f>SUM(G48:G52)</f>
        <v>8679.2979999999989</v>
      </c>
      <c r="H53" s="44">
        <f>SUM(H48:H52)</f>
        <v>615.9</v>
      </c>
      <c r="I53" s="44"/>
      <c r="J53" s="44">
        <f>SUM(J48:J52)</f>
        <v>0</v>
      </c>
      <c r="K53" s="44"/>
      <c r="L53" s="44" t="e">
        <f>SUM(L48:L52)-#REF!</f>
        <v>#REF!</v>
      </c>
      <c r="M53" s="45">
        <f>SUM(M26:M52)</f>
        <v>6626.3270000000002</v>
      </c>
      <c r="N53" s="45">
        <f>SUM(N26:N52)</f>
        <v>1.1408965220385674</v>
      </c>
    </row>
    <row r="54" spans="1:15" x14ac:dyDescent="0.25">
      <c r="A54" s="32"/>
      <c r="B54" s="44" t="s">
        <v>70</v>
      </c>
      <c r="C54" s="31"/>
      <c r="D54" s="32"/>
      <c r="E54" s="32"/>
      <c r="F54" s="32"/>
      <c r="G54" s="44"/>
      <c r="H54" s="44"/>
      <c r="I54" s="44"/>
      <c r="J54" s="44"/>
      <c r="K54" s="44"/>
      <c r="L54" s="44"/>
      <c r="M54" s="46"/>
      <c r="N54" s="46"/>
    </row>
    <row r="55" spans="1:15" ht="45" x14ac:dyDescent="0.25">
      <c r="A55" s="32">
        <v>28</v>
      </c>
      <c r="B55" s="47" t="s">
        <v>71</v>
      </c>
      <c r="C55" s="31" t="s">
        <v>72</v>
      </c>
      <c r="D55" s="32">
        <v>242</v>
      </c>
      <c r="E55" s="32">
        <v>-6.6</v>
      </c>
      <c r="F55" s="32">
        <v>20</v>
      </c>
      <c r="G55" s="33">
        <v>63565.23</v>
      </c>
      <c r="H55" s="33"/>
      <c r="I55" s="33">
        <v>0.3</v>
      </c>
      <c r="J55" s="33">
        <v>0</v>
      </c>
      <c r="K55" s="33">
        <v>1</v>
      </c>
      <c r="L55" s="33">
        <v>0.15449280000000001</v>
      </c>
      <c r="M55" s="48">
        <v>2538.0770000000002</v>
      </c>
      <c r="N55" s="48">
        <f>M55/5808</f>
        <v>0.43699672865013778</v>
      </c>
    </row>
    <row r="56" spans="1:15" x14ac:dyDescent="0.25">
      <c r="A56" s="32">
        <v>29</v>
      </c>
      <c r="B56" s="33" t="s">
        <v>73</v>
      </c>
      <c r="C56" s="31" t="s">
        <v>74</v>
      </c>
      <c r="D56" s="32">
        <v>242</v>
      </c>
      <c r="E56" s="32">
        <v>-6.6</v>
      </c>
      <c r="F56" s="32">
        <v>20</v>
      </c>
      <c r="G56" s="33">
        <v>0</v>
      </c>
      <c r="H56" s="33">
        <v>309</v>
      </c>
      <c r="I56" s="33">
        <v>0</v>
      </c>
      <c r="J56" s="33">
        <v>0</v>
      </c>
      <c r="K56" s="33"/>
      <c r="L56" s="33">
        <v>0</v>
      </c>
      <c r="M56" s="48">
        <v>78.180000000000007</v>
      </c>
      <c r="N56" s="48">
        <f>M56/5808</f>
        <v>1.3460743801652894E-2</v>
      </c>
    </row>
    <row r="57" spans="1:15" ht="45" x14ac:dyDescent="0.25">
      <c r="A57" s="32">
        <v>30</v>
      </c>
      <c r="B57" s="47" t="s">
        <v>75</v>
      </c>
      <c r="C57" s="42" t="s">
        <v>76</v>
      </c>
      <c r="D57" s="32">
        <v>242</v>
      </c>
      <c r="E57" s="32">
        <v>-6.6</v>
      </c>
      <c r="F57" s="32">
        <v>15</v>
      </c>
      <c r="G57" s="33">
        <v>535</v>
      </c>
      <c r="H57" s="33">
        <v>105.9</v>
      </c>
      <c r="I57" s="33">
        <v>0.43</v>
      </c>
      <c r="J57" s="33">
        <v>0</v>
      </c>
      <c r="K57" s="33">
        <v>1.038</v>
      </c>
      <c r="L57" s="33">
        <v>9.6412800000000007E-2</v>
      </c>
      <c r="M57" s="48">
        <f>66.468+14.275</f>
        <v>80.743000000000009</v>
      </c>
      <c r="N57" s="48">
        <f>M57/5808</f>
        <v>1.3902031680440774E-2</v>
      </c>
    </row>
    <row r="58" spans="1:15" ht="30" x14ac:dyDescent="0.25">
      <c r="A58" s="32">
        <v>31</v>
      </c>
      <c r="B58" s="47" t="s">
        <v>77</v>
      </c>
      <c r="C58" s="31" t="s">
        <v>78</v>
      </c>
      <c r="D58" s="32">
        <v>242</v>
      </c>
      <c r="E58" s="32">
        <v>-6.6</v>
      </c>
      <c r="F58" s="32">
        <v>20</v>
      </c>
      <c r="G58" s="33">
        <v>2242.81</v>
      </c>
      <c r="H58" s="33"/>
      <c r="I58" s="33">
        <v>0.43</v>
      </c>
      <c r="J58" s="33">
        <v>0</v>
      </c>
      <c r="K58" s="33">
        <v>1.05</v>
      </c>
      <c r="L58" s="33">
        <v>0.15449280000000001</v>
      </c>
      <c r="M58" s="48">
        <v>44.817</v>
      </c>
      <c r="N58" s="48">
        <f>M58/5808</f>
        <v>7.7164256198347112E-3</v>
      </c>
    </row>
    <row r="59" spans="1:15" x14ac:dyDescent="0.25">
      <c r="A59" s="32"/>
      <c r="B59" s="44" t="s">
        <v>79</v>
      </c>
      <c r="C59" s="31"/>
      <c r="D59" s="32"/>
      <c r="E59" s="32"/>
      <c r="F59" s="32"/>
      <c r="G59" s="44">
        <f>SUM(G57:G58)</f>
        <v>2777.81</v>
      </c>
      <c r="H59" s="44">
        <f>SUM(H57:H58)</f>
        <v>105.9</v>
      </c>
      <c r="I59" s="33"/>
      <c r="J59" s="33"/>
      <c r="K59" s="33"/>
      <c r="L59" s="33"/>
      <c r="M59" s="45">
        <f>SUM(M55:M58)</f>
        <v>2741.817</v>
      </c>
      <c r="N59" s="45">
        <f>SUM(N55:N58)</f>
        <v>0.47207592975206619</v>
      </c>
    </row>
    <row r="60" spans="1:15" x14ac:dyDescent="0.25">
      <c r="A60" s="32">
        <v>32</v>
      </c>
      <c r="B60" s="49" t="s">
        <v>80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</row>
    <row r="61" spans="1:15" ht="45" x14ac:dyDescent="0.25">
      <c r="A61" s="32">
        <v>33</v>
      </c>
      <c r="B61" s="50" t="s">
        <v>81</v>
      </c>
      <c r="C61" s="31" t="s">
        <v>82</v>
      </c>
      <c r="D61" s="32">
        <v>242</v>
      </c>
      <c r="E61" s="32">
        <v>-6.6</v>
      </c>
      <c r="F61" s="32">
        <v>20</v>
      </c>
      <c r="G61" s="39">
        <v>15080.42</v>
      </c>
      <c r="H61" s="32"/>
      <c r="I61" s="42">
        <v>0.38</v>
      </c>
      <c r="J61" s="32">
        <v>0</v>
      </c>
      <c r="K61" s="51">
        <v>1.0244</v>
      </c>
      <c r="L61" s="32">
        <v>0.15449280000000001</v>
      </c>
      <c r="M61" s="52">
        <v>830.62199999999996</v>
      </c>
      <c r="N61" s="34">
        <f t="shared" ref="N61:N75" si="1">M61/5808</f>
        <v>0.1430134297520661</v>
      </c>
    </row>
    <row r="62" spans="1:15" ht="45" x14ac:dyDescent="0.25">
      <c r="A62" s="32">
        <v>34</v>
      </c>
      <c r="B62" s="53" t="s">
        <v>83</v>
      </c>
      <c r="C62" s="31" t="s">
        <v>84</v>
      </c>
      <c r="D62" s="33">
        <v>242</v>
      </c>
      <c r="E62" s="32">
        <v>-6.6</v>
      </c>
      <c r="F62" s="33">
        <v>15</v>
      </c>
      <c r="G62" s="47">
        <v>6937</v>
      </c>
      <c r="H62" s="33"/>
      <c r="I62" s="42">
        <v>0.43</v>
      </c>
      <c r="J62" s="54">
        <v>0</v>
      </c>
      <c r="K62" s="55">
        <v>1.0169999999999999</v>
      </c>
      <c r="L62" s="32">
        <v>0.15449280000000001</v>
      </c>
      <c r="M62" s="52">
        <v>376.255</v>
      </c>
      <c r="N62" s="34">
        <f t="shared" si="1"/>
        <v>6.4782196969696976E-2</v>
      </c>
    </row>
    <row r="63" spans="1:15" x14ac:dyDescent="0.25">
      <c r="A63" s="32">
        <v>35</v>
      </c>
      <c r="B63" s="30" t="s">
        <v>85</v>
      </c>
      <c r="C63" s="31" t="s">
        <v>86</v>
      </c>
      <c r="D63" s="32">
        <v>242</v>
      </c>
      <c r="E63" s="33">
        <v>-6.6</v>
      </c>
      <c r="F63" s="32">
        <v>20</v>
      </c>
      <c r="G63" s="33">
        <v>3469</v>
      </c>
      <c r="H63" s="33"/>
      <c r="I63" s="32">
        <v>0.43</v>
      </c>
      <c r="J63" s="32">
        <v>0</v>
      </c>
      <c r="K63" s="32">
        <v>1.032</v>
      </c>
      <c r="L63" s="32">
        <v>9.6412800000000007E-2</v>
      </c>
      <c r="M63" s="34">
        <v>245.511</v>
      </c>
      <c r="N63" s="34">
        <f t="shared" si="1"/>
        <v>4.2271177685950415E-2</v>
      </c>
    </row>
    <row r="64" spans="1:15" ht="30" x14ac:dyDescent="0.25">
      <c r="A64" s="32">
        <v>36</v>
      </c>
      <c r="B64" s="30" t="s">
        <v>87</v>
      </c>
      <c r="C64" s="31" t="s">
        <v>88</v>
      </c>
      <c r="D64" s="32">
        <v>242</v>
      </c>
      <c r="E64" s="32">
        <v>-6.6</v>
      </c>
      <c r="F64" s="32">
        <v>20</v>
      </c>
      <c r="G64" s="32">
        <v>3157.8</v>
      </c>
      <c r="H64" s="32"/>
      <c r="I64" s="32">
        <v>0.43</v>
      </c>
      <c r="J64" s="32">
        <v>0</v>
      </c>
      <c r="K64" s="32">
        <v>1.081</v>
      </c>
      <c r="L64" s="32">
        <v>0.15449280000000001</v>
      </c>
      <c r="M64" s="34">
        <v>216.52699999999999</v>
      </c>
      <c r="N64" s="34">
        <f t="shared" si="1"/>
        <v>3.7280819559228649E-2</v>
      </c>
    </row>
    <row r="65" spans="1:14" ht="30" x14ac:dyDescent="0.25">
      <c r="A65" s="32">
        <v>37</v>
      </c>
      <c r="B65" s="56" t="s">
        <v>89</v>
      </c>
      <c r="C65" s="31" t="s">
        <v>90</v>
      </c>
      <c r="D65" s="57">
        <v>242</v>
      </c>
      <c r="E65" s="57">
        <v>-6.6</v>
      </c>
      <c r="F65" s="37">
        <v>20</v>
      </c>
      <c r="G65" s="37">
        <v>3366</v>
      </c>
      <c r="H65" s="57"/>
      <c r="I65" s="37">
        <v>0.43</v>
      </c>
      <c r="J65" s="37">
        <v>0</v>
      </c>
      <c r="K65" s="54">
        <v>1.0448999999999999</v>
      </c>
      <c r="L65" s="58">
        <v>0.15449280000000001</v>
      </c>
      <c r="M65" s="52">
        <v>162.065</v>
      </c>
      <c r="N65" s="34">
        <f t="shared" si="1"/>
        <v>2.7903753443526171E-2</v>
      </c>
    </row>
    <row r="66" spans="1:14" ht="30" x14ac:dyDescent="0.25">
      <c r="A66" s="32">
        <v>38</v>
      </c>
      <c r="B66" s="30" t="s">
        <v>91</v>
      </c>
      <c r="C66" s="31" t="s">
        <v>92</v>
      </c>
      <c r="D66" s="32">
        <v>242</v>
      </c>
      <c r="E66" s="32">
        <v>-6.6</v>
      </c>
      <c r="F66" s="32">
        <v>20</v>
      </c>
      <c r="G66" s="32">
        <v>2137</v>
      </c>
      <c r="H66" s="32"/>
      <c r="I66" s="32">
        <v>0.43</v>
      </c>
      <c r="J66" s="32">
        <v>0</v>
      </c>
      <c r="K66" s="32">
        <v>1.0857000000000001</v>
      </c>
      <c r="L66" s="32">
        <v>0.15449280000000001</v>
      </c>
      <c r="M66" s="52">
        <v>107.48399999999999</v>
      </c>
      <c r="N66" s="34">
        <f t="shared" si="1"/>
        <v>1.8506198347107438E-2</v>
      </c>
    </row>
    <row r="67" spans="1:14" ht="30" x14ac:dyDescent="0.25">
      <c r="A67" s="32">
        <v>39</v>
      </c>
      <c r="B67" s="30" t="s">
        <v>93</v>
      </c>
      <c r="C67" s="31" t="s">
        <v>94</v>
      </c>
      <c r="D67" s="32">
        <v>242</v>
      </c>
      <c r="E67" s="32">
        <v>-6.6</v>
      </c>
      <c r="F67" s="32">
        <v>20</v>
      </c>
      <c r="G67" s="32">
        <v>1251.2639999999999</v>
      </c>
      <c r="H67" s="32"/>
      <c r="I67" s="32">
        <v>0.43</v>
      </c>
      <c r="J67" s="32">
        <v>0</v>
      </c>
      <c r="K67" s="32">
        <v>1.0097</v>
      </c>
      <c r="L67" s="32">
        <v>0.15449280000000001</v>
      </c>
      <c r="M67" s="52">
        <v>66.015000000000001</v>
      </c>
      <c r="N67" s="34">
        <f t="shared" si="1"/>
        <v>1.1366219008264462E-2</v>
      </c>
    </row>
    <row r="68" spans="1:14" x14ac:dyDescent="0.25">
      <c r="A68" s="32">
        <v>40</v>
      </c>
      <c r="B68" s="30" t="s">
        <v>95</v>
      </c>
      <c r="C68" s="31" t="s">
        <v>96</v>
      </c>
      <c r="D68" s="32">
        <v>242</v>
      </c>
      <c r="E68" s="32">
        <v>-6.6</v>
      </c>
      <c r="F68" s="32">
        <v>20</v>
      </c>
      <c r="G68" s="32">
        <v>845</v>
      </c>
      <c r="H68" s="32"/>
      <c r="I68" s="32">
        <v>0.43</v>
      </c>
      <c r="J68" s="32">
        <v>0</v>
      </c>
      <c r="K68" s="32">
        <v>1.0669999999999999</v>
      </c>
      <c r="L68" s="32">
        <v>0.15449280000000001</v>
      </c>
      <c r="M68" s="52">
        <v>49.744</v>
      </c>
      <c r="N68" s="34">
        <f t="shared" si="1"/>
        <v>8.5647382920110201E-3</v>
      </c>
    </row>
    <row r="69" spans="1:14" ht="30" x14ac:dyDescent="0.25">
      <c r="A69" s="32">
        <v>41</v>
      </c>
      <c r="B69" s="30" t="s">
        <v>97</v>
      </c>
      <c r="C69" s="31" t="s">
        <v>98</v>
      </c>
      <c r="D69" s="32">
        <v>242</v>
      </c>
      <c r="E69" s="32">
        <v>-6.6</v>
      </c>
      <c r="F69" s="32">
        <v>20</v>
      </c>
      <c r="G69" s="32"/>
      <c r="H69" s="32">
        <v>235</v>
      </c>
      <c r="I69" s="32">
        <v>0</v>
      </c>
      <c r="J69" s="32">
        <v>0</v>
      </c>
      <c r="K69" s="32"/>
      <c r="L69" s="32">
        <v>0</v>
      </c>
      <c r="M69" s="52">
        <v>45.972000000000001</v>
      </c>
      <c r="N69" s="34">
        <f t="shared" si="1"/>
        <v>7.915289256198348E-3</v>
      </c>
    </row>
    <row r="70" spans="1:14" ht="30" x14ac:dyDescent="0.25">
      <c r="A70" s="32">
        <v>42</v>
      </c>
      <c r="B70" s="38" t="s">
        <v>99</v>
      </c>
      <c r="C70" s="59" t="s">
        <v>100</v>
      </c>
      <c r="D70" s="32">
        <v>242</v>
      </c>
      <c r="E70" s="32">
        <v>-6.6</v>
      </c>
      <c r="F70" s="32">
        <v>20</v>
      </c>
      <c r="G70" s="32">
        <v>829.72</v>
      </c>
      <c r="H70" s="32"/>
      <c r="I70" s="32">
        <v>0.43</v>
      </c>
      <c r="J70" s="32">
        <v>0</v>
      </c>
      <c r="K70" s="32">
        <v>1</v>
      </c>
      <c r="L70" s="32">
        <v>0</v>
      </c>
      <c r="M70" s="52">
        <v>44.762</v>
      </c>
      <c r="N70" s="34">
        <f t="shared" si="1"/>
        <v>7.7069559228650142E-3</v>
      </c>
    </row>
    <row r="71" spans="1:14" ht="30" x14ac:dyDescent="0.25">
      <c r="A71" s="32">
        <v>43</v>
      </c>
      <c r="B71" s="38" t="s">
        <v>101</v>
      </c>
      <c r="C71" s="31" t="s">
        <v>102</v>
      </c>
      <c r="D71" s="32">
        <v>242</v>
      </c>
      <c r="E71" s="32">
        <v>-6.6</v>
      </c>
      <c r="F71" s="32">
        <v>20</v>
      </c>
      <c r="G71" s="32"/>
      <c r="H71" s="32">
        <v>75.5</v>
      </c>
      <c r="I71" s="32">
        <v>0</v>
      </c>
      <c r="J71" s="32">
        <v>0</v>
      </c>
      <c r="K71" s="32"/>
      <c r="L71" s="32">
        <v>0</v>
      </c>
      <c r="M71" s="52">
        <v>23.890999999999998</v>
      </c>
      <c r="N71" s="34">
        <f t="shared" si="1"/>
        <v>4.1134641873278232E-3</v>
      </c>
    </row>
    <row r="72" spans="1:14" ht="30" x14ac:dyDescent="0.25">
      <c r="A72" s="32">
        <v>44</v>
      </c>
      <c r="B72" s="30" t="s">
        <v>103</v>
      </c>
      <c r="C72" s="31" t="s">
        <v>104</v>
      </c>
      <c r="D72" s="32">
        <v>242</v>
      </c>
      <c r="E72" s="33">
        <v>-6.6</v>
      </c>
      <c r="F72" s="32">
        <v>20</v>
      </c>
      <c r="G72" s="32">
        <v>0</v>
      </c>
      <c r="H72" s="32">
        <v>108.4</v>
      </c>
      <c r="I72" s="32">
        <v>0</v>
      </c>
      <c r="J72" s="32">
        <v>0</v>
      </c>
      <c r="K72" s="33"/>
      <c r="L72" s="32">
        <v>0</v>
      </c>
      <c r="M72" s="52">
        <v>20.94</v>
      </c>
      <c r="N72" s="34">
        <f t="shared" si="1"/>
        <v>3.6053719008264464E-3</v>
      </c>
    </row>
    <row r="73" spans="1:14" ht="30" x14ac:dyDescent="0.25">
      <c r="A73" s="32">
        <v>45</v>
      </c>
      <c r="B73" s="30" t="s">
        <v>105</v>
      </c>
      <c r="C73" s="31" t="s">
        <v>106</v>
      </c>
      <c r="D73" s="32">
        <v>242</v>
      </c>
      <c r="E73" s="32">
        <v>-6.6</v>
      </c>
      <c r="F73" s="32">
        <v>20</v>
      </c>
      <c r="G73" s="32">
        <v>0</v>
      </c>
      <c r="H73" s="32">
        <v>108.8</v>
      </c>
      <c r="I73" s="32">
        <v>0.37</v>
      </c>
      <c r="J73" s="32">
        <v>0</v>
      </c>
      <c r="K73" s="32"/>
      <c r="L73" s="32">
        <v>0</v>
      </c>
      <c r="M73" s="52">
        <v>19.847999999999999</v>
      </c>
      <c r="N73" s="34">
        <f t="shared" si="1"/>
        <v>3.4173553719008261E-3</v>
      </c>
    </row>
    <row r="74" spans="1:14" ht="30" x14ac:dyDescent="0.25">
      <c r="A74" s="32">
        <v>46</v>
      </c>
      <c r="B74" s="50" t="s">
        <v>107</v>
      </c>
      <c r="C74" s="31" t="s">
        <v>108</v>
      </c>
      <c r="D74" s="32">
        <v>242</v>
      </c>
      <c r="E74" s="32">
        <v>-6.6</v>
      </c>
      <c r="F74" s="32">
        <v>20</v>
      </c>
      <c r="G74" s="47">
        <v>93.69</v>
      </c>
      <c r="H74" s="54">
        <v>58.7</v>
      </c>
      <c r="I74" s="60">
        <v>0.43</v>
      </c>
      <c r="J74" s="32">
        <v>0</v>
      </c>
      <c r="K74" s="39">
        <v>1.0113000000000001</v>
      </c>
      <c r="L74" s="32"/>
      <c r="M74" s="52">
        <v>17.446999999999999</v>
      </c>
      <c r="N74" s="34">
        <f t="shared" si="1"/>
        <v>3.0039600550964187E-3</v>
      </c>
    </row>
    <row r="75" spans="1:14" ht="30" x14ac:dyDescent="0.25">
      <c r="A75" s="32">
        <v>47</v>
      </c>
      <c r="B75" s="30" t="s">
        <v>109</v>
      </c>
      <c r="C75" s="31" t="s">
        <v>110</v>
      </c>
      <c r="D75" s="32">
        <v>242</v>
      </c>
      <c r="E75" s="32">
        <v>-6.6</v>
      </c>
      <c r="F75" s="32">
        <v>20</v>
      </c>
      <c r="G75" s="32"/>
      <c r="H75" s="32">
        <v>64.2</v>
      </c>
      <c r="I75" s="32">
        <v>0</v>
      </c>
      <c r="J75" s="32">
        <v>0</v>
      </c>
      <c r="K75" s="32"/>
      <c r="L75" s="32">
        <v>0.15449280000000001</v>
      </c>
      <c r="M75" s="52">
        <v>14.484</v>
      </c>
      <c r="N75" s="34">
        <f t="shared" si="1"/>
        <v>2.493801652892562E-3</v>
      </c>
    </row>
    <row r="76" spans="1:14" ht="16.5" customHeight="1" x14ac:dyDescent="0.25">
      <c r="A76" s="32"/>
      <c r="B76" s="44" t="s">
        <v>111</v>
      </c>
      <c r="C76" s="31"/>
      <c r="D76" s="32"/>
      <c r="E76" s="32"/>
      <c r="F76" s="32"/>
      <c r="G76" s="44">
        <f>SUM(G65:G75)</f>
        <v>8522.6740000000009</v>
      </c>
      <c r="H76" s="44">
        <f>SUM(H65:H75)</f>
        <v>650.6</v>
      </c>
      <c r="I76" s="44"/>
      <c r="J76" s="44">
        <f>SUM(J66:J75)</f>
        <v>0</v>
      </c>
      <c r="K76" s="44"/>
      <c r="L76" s="44" t="e">
        <f>SUM(L66:L75)-#REF!</f>
        <v>#REF!</v>
      </c>
      <c r="M76" s="45">
        <f>SUM(M61:M75)</f>
        <v>2241.5670000000005</v>
      </c>
      <c r="N76" s="45">
        <f>SUM(N61:N75)</f>
        <v>0.38594473140495861</v>
      </c>
    </row>
    <row r="77" spans="1:14" ht="38.25" customHeight="1" x14ac:dyDescent="0.25">
      <c r="A77" s="32">
        <v>48</v>
      </c>
      <c r="B77" s="61" t="s">
        <v>112</v>
      </c>
      <c r="C77" s="31" t="s">
        <v>113</v>
      </c>
      <c r="D77" s="32">
        <v>242</v>
      </c>
      <c r="E77" s="32">
        <v>-6.6</v>
      </c>
      <c r="F77" s="32">
        <v>20</v>
      </c>
      <c r="G77" s="32">
        <v>0</v>
      </c>
      <c r="H77" s="32">
        <v>58</v>
      </c>
      <c r="I77" s="32">
        <v>0</v>
      </c>
      <c r="J77" s="32">
        <v>0</v>
      </c>
      <c r="K77" s="32"/>
      <c r="L77" s="32">
        <v>0</v>
      </c>
      <c r="M77" s="34">
        <f>5.789+14.674</f>
        <v>20.463000000000001</v>
      </c>
      <c r="N77" s="34">
        <f t="shared" ref="N77:N144" si="2">M77/5808</f>
        <v>3.5232438016528926E-3</v>
      </c>
    </row>
    <row r="78" spans="1:14" ht="38.25" customHeight="1" x14ac:dyDescent="0.25">
      <c r="A78" s="32">
        <v>49</v>
      </c>
      <c r="B78" s="61" t="s">
        <v>114</v>
      </c>
      <c r="C78" s="31" t="s">
        <v>22</v>
      </c>
      <c r="D78" s="32">
        <v>242</v>
      </c>
      <c r="E78" s="32">
        <v>-6.6</v>
      </c>
      <c r="F78" s="32">
        <v>20</v>
      </c>
      <c r="G78" s="32">
        <v>0</v>
      </c>
      <c r="H78" s="32">
        <v>48.2</v>
      </c>
      <c r="I78" s="32">
        <v>0</v>
      </c>
      <c r="J78" s="32">
        <v>0</v>
      </c>
      <c r="K78" s="32"/>
      <c r="L78" s="32">
        <v>0</v>
      </c>
      <c r="M78" s="34">
        <v>20.36</v>
      </c>
      <c r="N78" s="34">
        <f t="shared" si="2"/>
        <v>3.505509641873278E-3</v>
      </c>
    </row>
    <row r="79" spans="1:14" ht="38.25" customHeight="1" x14ac:dyDescent="0.25">
      <c r="A79" s="32">
        <v>50</v>
      </c>
      <c r="B79" s="61" t="s">
        <v>115</v>
      </c>
      <c r="C79" s="31" t="s">
        <v>116</v>
      </c>
      <c r="D79" s="32">
        <v>242</v>
      </c>
      <c r="E79" s="32">
        <v>-6.6</v>
      </c>
      <c r="F79" s="32">
        <v>20</v>
      </c>
      <c r="G79" s="32">
        <v>0</v>
      </c>
      <c r="H79" s="32">
        <v>112.2</v>
      </c>
      <c r="I79" s="32">
        <v>0</v>
      </c>
      <c r="J79" s="32">
        <v>0</v>
      </c>
      <c r="K79" s="32"/>
      <c r="L79" s="32"/>
      <c r="M79" s="34">
        <v>22.08</v>
      </c>
      <c r="N79" s="34">
        <f t="shared" si="2"/>
        <v>3.8016528925619831E-3</v>
      </c>
    </row>
    <row r="80" spans="1:14" ht="38.25" customHeight="1" x14ac:dyDescent="0.25">
      <c r="A80" s="32">
        <v>51</v>
      </c>
      <c r="B80" s="47" t="s">
        <v>117</v>
      </c>
      <c r="C80" s="31" t="s">
        <v>118</v>
      </c>
      <c r="D80" s="32">
        <v>242</v>
      </c>
      <c r="E80" s="32">
        <v>-6.6</v>
      </c>
      <c r="F80" s="32">
        <v>20</v>
      </c>
      <c r="G80" s="32">
        <v>0</v>
      </c>
      <c r="H80" s="32">
        <v>41.4</v>
      </c>
      <c r="I80" s="32">
        <v>0</v>
      </c>
      <c r="J80" s="32">
        <v>0</v>
      </c>
      <c r="K80" s="32"/>
      <c r="L80" s="32">
        <v>0</v>
      </c>
      <c r="M80" s="34">
        <v>11.426</v>
      </c>
      <c r="N80" s="34">
        <f t="shared" si="2"/>
        <v>1.9672865013774105E-3</v>
      </c>
    </row>
    <row r="81" spans="1:14" ht="38.25" customHeight="1" x14ac:dyDescent="0.25">
      <c r="A81" s="32">
        <v>52</v>
      </c>
      <c r="B81" s="61" t="s">
        <v>119</v>
      </c>
      <c r="C81" s="31" t="s">
        <v>120</v>
      </c>
      <c r="D81" s="32">
        <v>242</v>
      </c>
      <c r="E81" s="32">
        <v>-6.6</v>
      </c>
      <c r="F81" s="32">
        <v>20</v>
      </c>
      <c r="G81" s="32">
        <v>0</v>
      </c>
      <c r="H81" s="32">
        <v>236.5</v>
      </c>
      <c r="I81" s="32">
        <v>0</v>
      </c>
      <c r="J81" s="32">
        <v>0</v>
      </c>
      <c r="K81" s="32"/>
      <c r="L81" s="32"/>
      <c r="M81" s="34">
        <v>61.677999999999997</v>
      </c>
      <c r="N81" s="34">
        <f t="shared" si="2"/>
        <v>1.0619490358126722E-2</v>
      </c>
    </row>
    <row r="82" spans="1:14" ht="38.25" customHeight="1" x14ac:dyDescent="0.25">
      <c r="A82" s="32">
        <v>53</v>
      </c>
      <c r="B82" s="61" t="s">
        <v>121</v>
      </c>
      <c r="C82" s="31" t="s">
        <v>122</v>
      </c>
      <c r="D82" s="32">
        <v>242</v>
      </c>
      <c r="E82" s="32">
        <v>-6.6</v>
      </c>
      <c r="F82" s="32">
        <v>20</v>
      </c>
      <c r="G82" s="32">
        <v>0</v>
      </c>
      <c r="H82" s="32">
        <v>55.5</v>
      </c>
      <c r="I82" s="32">
        <v>0</v>
      </c>
      <c r="J82" s="32">
        <v>0</v>
      </c>
      <c r="K82" s="32"/>
      <c r="L82" s="32"/>
      <c r="M82" s="34">
        <v>85.224000000000004</v>
      </c>
      <c r="N82" s="34">
        <f t="shared" si="2"/>
        <v>1.4673553719008265E-2</v>
      </c>
    </row>
    <row r="83" spans="1:14" ht="38.25" customHeight="1" x14ac:dyDescent="0.25">
      <c r="A83" s="32">
        <v>54</v>
      </c>
      <c r="B83" s="47" t="s">
        <v>123</v>
      </c>
      <c r="C83" s="31" t="s">
        <v>124</v>
      </c>
      <c r="D83" s="32">
        <v>242</v>
      </c>
      <c r="E83" s="32">
        <v>-6.6</v>
      </c>
      <c r="F83" s="32">
        <v>20</v>
      </c>
      <c r="G83" s="32">
        <v>2021.39</v>
      </c>
      <c r="H83" s="32">
        <v>0</v>
      </c>
      <c r="I83" s="32">
        <v>0.36</v>
      </c>
      <c r="J83" s="32">
        <v>0</v>
      </c>
      <c r="K83" s="32">
        <v>1.145</v>
      </c>
      <c r="L83" s="32">
        <v>0</v>
      </c>
      <c r="M83" s="34">
        <v>55.247999999999998</v>
      </c>
      <c r="N83" s="34">
        <f t="shared" si="2"/>
        <v>9.5123966942148759E-3</v>
      </c>
    </row>
    <row r="84" spans="1:14" ht="38.25" customHeight="1" x14ac:dyDescent="0.25">
      <c r="A84" s="32">
        <v>55</v>
      </c>
      <c r="B84" s="47" t="s">
        <v>125</v>
      </c>
      <c r="C84" s="31" t="s">
        <v>126</v>
      </c>
      <c r="D84" s="32">
        <v>242</v>
      </c>
      <c r="E84" s="32">
        <v>-6.6</v>
      </c>
      <c r="F84" s="32">
        <v>20</v>
      </c>
      <c r="G84" s="32">
        <v>0</v>
      </c>
      <c r="H84" s="32">
        <v>94.6</v>
      </c>
      <c r="I84" s="32">
        <v>0</v>
      </c>
      <c r="J84" s="32">
        <v>0</v>
      </c>
      <c r="K84" s="32"/>
      <c r="L84" s="32">
        <v>0</v>
      </c>
      <c r="M84" s="34">
        <v>26.11</v>
      </c>
      <c r="N84" s="34">
        <f t="shared" si="2"/>
        <v>4.4955234159779617E-3</v>
      </c>
    </row>
    <row r="85" spans="1:14" ht="38.25" customHeight="1" x14ac:dyDescent="0.25">
      <c r="A85" s="32">
        <v>56</v>
      </c>
      <c r="B85" s="47" t="s">
        <v>127</v>
      </c>
      <c r="C85" s="31" t="s">
        <v>128</v>
      </c>
      <c r="D85" s="32">
        <v>242</v>
      </c>
      <c r="E85" s="32">
        <v>-6.6</v>
      </c>
      <c r="F85" s="32">
        <v>20</v>
      </c>
      <c r="G85" s="32"/>
      <c r="H85" s="32">
        <v>84.7</v>
      </c>
      <c r="I85" s="32">
        <v>0</v>
      </c>
      <c r="J85" s="32">
        <v>0</v>
      </c>
      <c r="K85" s="32"/>
      <c r="L85" s="32"/>
      <c r="M85" s="34">
        <v>20.023</v>
      </c>
      <c r="N85" s="34">
        <f t="shared" si="2"/>
        <v>3.4474862258953168E-3</v>
      </c>
    </row>
    <row r="86" spans="1:14" ht="38.25" customHeight="1" x14ac:dyDescent="0.25">
      <c r="A86" s="32">
        <v>57</v>
      </c>
      <c r="B86" s="47" t="s">
        <v>129</v>
      </c>
      <c r="C86" s="31" t="s">
        <v>130</v>
      </c>
      <c r="D86" s="32">
        <v>242</v>
      </c>
      <c r="E86" s="32">
        <v>-6.6</v>
      </c>
      <c r="F86" s="32">
        <v>20</v>
      </c>
      <c r="G86" s="32"/>
      <c r="H86" s="32">
        <v>56</v>
      </c>
      <c r="I86" s="32">
        <v>0</v>
      </c>
      <c r="J86" s="32">
        <v>0</v>
      </c>
      <c r="K86" s="32"/>
      <c r="L86" s="32"/>
      <c r="M86" s="34">
        <v>23.654</v>
      </c>
      <c r="N86" s="34">
        <f t="shared" si="2"/>
        <v>4.0726584022038569E-3</v>
      </c>
    </row>
    <row r="87" spans="1:14" ht="38.25" customHeight="1" x14ac:dyDescent="0.25">
      <c r="A87" s="32">
        <v>58</v>
      </c>
      <c r="B87" s="47" t="s">
        <v>131</v>
      </c>
      <c r="C87" s="31" t="s">
        <v>132</v>
      </c>
      <c r="D87" s="32">
        <v>242</v>
      </c>
      <c r="E87" s="32">
        <v>-6.6</v>
      </c>
      <c r="F87" s="32">
        <v>20</v>
      </c>
      <c r="G87" s="32">
        <v>1136.9000000000001</v>
      </c>
      <c r="H87" s="32">
        <v>164.3</v>
      </c>
      <c r="I87" s="32">
        <v>0</v>
      </c>
      <c r="J87" s="32">
        <v>0</v>
      </c>
      <c r="K87" s="32">
        <v>1.012</v>
      </c>
      <c r="L87" s="32">
        <v>0.15449280000000001</v>
      </c>
      <c r="M87" s="34">
        <v>59.177</v>
      </c>
      <c r="N87" s="34">
        <f t="shared" si="2"/>
        <v>1.018887741046832E-2</v>
      </c>
    </row>
    <row r="88" spans="1:14" ht="38.25" customHeight="1" x14ac:dyDescent="0.25">
      <c r="A88" s="32">
        <v>59</v>
      </c>
      <c r="B88" s="61" t="s">
        <v>133</v>
      </c>
      <c r="C88" s="31" t="s">
        <v>134</v>
      </c>
      <c r="D88" s="32">
        <v>242</v>
      </c>
      <c r="E88" s="32">
        <v>-6.6</v>
      </c>
      <c r="F88" s="32">
        <v>20</v>
      </c>
      <c r="G88" s="32">
        <v>1614.47</v>
      </c>
      <c r="H88" s="32">
        <v>76.2</v>
      </c>
      <c r="I88" s="32">
        <v>0.43</v>
      </c>
      <c r="J88" s="32">
        <v>0</v>
      </c>
      <c r="K88" s="32">
        <v>1.1100000000000001</v>
      </c>
      <c r="L88" s="32">
        <v>0</v>
      </c>
      <c r="M88" s="34">
        <v>119.42100000000001</v>
      </c>
      <c r="N88" s="34">
        <f t="shared" si="2"/>
        <v>2.0561466942148762E-2</v>
      </c>
    </row>
    <row r="89" spans="1:14" ht="38.25" customHeight="1" x14ac:dyDescent="0.25">
      <c r="A89" s="32">
        <v>60</v>
      </c>
      <c r="B89" s="47" t="s">
        <v>135</v>
      </c>
      <c r="C89" s="31" t="s">
        <v>50</v>
      </c>
      <c r="D89" s="32">
        <v>242</v>
      </c>
      <c r="E89" s="32">
        <v>-6.6</v>
      </c>
      <c r="F89" s="32">
        <v>20</v>
      </c>
      <c r="G89" s="32">
        <v>0</v>
      </c>
      <c r="H89" s="32">
        <v>73.599999999999994</v>
      </c>
      <c r="I89" s="32">
        <v>0.37</v>
      </c>
      <c r="J89" s="32">
        <v>0</v>
      </c>
      <c r="K89" s="32"/>
      <c r="L89" s="32">
        <v>0</v>
      </c>
      <c r="M89" s="34">
        <v>15.012</v>
      </c>
      <c r="N89" s="34">
        <f t="shared" si="2"/>
        <v>2.5847107438016531E-3</v>
      </c>
    </row>
    <row r="90" spans="1:14" ht="38.25" customHeight="1" x14ac:dyDescent="0.25">
      <c r="A90" s="32">
        <v>61</v>
      </c>
      <c r="B90" s="47" t="s">
        <v>136</v>
      </c>
      <c r="C90" s="31" t="s">
        <v>137</v>
      </c>
      <c r="D90" s="32">
        <v>242</v>
      </c>
      <c r="E90" s="32">
        <v>-6.6</v>
      </c>
      <c r="F90" s="32">
        <v>20</v>
      </c>
      <c r="G90" s="32">
        <v>0</v>
      </c>
      <c r="H90" s="32">
        <v>136.4</v>
      </c>
      <c r="I90" s="32">
        <v>0.37</v>
      </c>
      <c r="J90" s="32">
        <v>0</v>
      </c>
      <c r="K90" s="32"/>
      <c r="L90" s="32">
        <v>0</v>
      </c>
      <c r="M90" s="34">
        <v>26.844000000000001</v>
      </c>
      <c r="N90" s="34">
        <f t="shared" si="2"/>
        <v>4.6219008264462812E-3</v>
      </c>
    </row>
    <row r="91" spans="1:14" ht="38.25" customHeight="1" x14ac:dyDescent="0.25">
      <c r="A91" s="32">
        <v>62</v>
      </c>
      <c r="B91" s="47" t="s">
        <v>138</v>
      </c>
      <c r="C91" s="31" t="s">
        <v>139</v>
      </c>
      <c r="D91" s="32">
        <v>242</v>
      </c>
      <c r="E91" s="32">
        <v>-6.6</v>
      </c>
      <c r="F91" s="32">
        <v>20</v>
      </c>
      <c r="G91" s="32">
        <v>0</v>
      </c>
      <c r="H91" s="32">
        <v>94.2</v>
      </c>
      <c r="I91" s="32">
        <v>0</v>
      </c>
      <c r="J91" s="32">
        <v>0</v>
      </c>
      <c r="K91" s="32"/>
      <c r="L91" s="32">
        <v>0</v>
      </c>
      <c r="M91" s="34">
        <v>26.274999999999999</v>
      </c>
      <c r="N91" s="34">
        <f t="shared" si="2"/>
        <v>4.5239325068870519E-3</v>
      </c>
    </row>
    <row r="92" spans="1:14" ht="38.25" customHeight="1" x14ac:dyDescent="0.25">
      <c r="A92" s="32">
        <v>63</v>
      </c>
      <c r="B92" s="47" t="s">
        <v>140</v>
      </c>
      <c r="C92" s="31" t="s">
        <v>141</v>
      </c>
      <c r="D92" s="32">
        <v>242</v>
      </c>
      <c r="E92" s="32">
        <v>-6.6</v>
      </c>
      <c r="F92" s="32">
        <v>20</v>
      </c>
      <c r="G92" s="32">
        <v>2080.0700000000002</v>
      </c>
      <c r="H92" s="32">
        <v>72.5</v>
      </c>
      <c r="I92" s="32">
        <v>0.65</v>
      </c>
      <c r="J92" s="32">
        <v>0</v>
      </c>
      <c r="K92" s="32">
        <v>1.0509999999999999</v>
      </c>
      <c r="L92" s="32">
        <v>0.15449280000000001</v>
      </c>
      <c r="M92" s="34">
        <v>75.756</v>
      </c>
      <c r="N92" s="34">
        <f t="shared" si="2"/>
        <v>1.3043388429752067E-2</v>
      </c>
    </row>
    <row r="93" spans="1:14" ht="38.25" customHeight="1" x14ac:dyDescent="0.25">
      <c r="A93" s="32">
        <v>64</v>
      </c>
      <c r="B93" s="47" t="s">
        <v>142</v>
      </c>
      <c r="C93" s="31" t="s">
        <v>143</v>
      </c>
      <c r="D93" s="32">
        <v>242</v>
      </c>
      <c r="E93" s="32">
        <v>-6.6</v>
      </c>
      <c r="F93" s="32">
        <v>20</v>
      </c>
      <c r="G93" s="32">
        <v>0</v>
      </c>
      <c r="H93" s="32">
        <v>60.3</v>
      </c>
      <c r="I93" s="32">
        <v>0</v>
      </c>
      <c r="J93" s="32">
        <v>0</v>
      </c>
      <c r="K93" s="32"/>
      <c r="L93" s="32"/>
      <c r="M93" s="34">
        <v>32.448</v>
      </c>
      <c r="N93" s="34">
        <f t="shared" si="2"/>
        <v>5.5867768595041327E-3</v>
      </c>
    </row>
    <row r="94" spans="1:14" ht="38.25" customHeight="1" x14ac:dyDescent="0.25">
      <c r="A94" s="32">
        <v>65</v>
      </c>
      <c r="B94" s="47" t="s">
        <v>144</v>
      </c>
      <c r="C94" s="31" t="s">
        <v>108</v>
      </c>
      <c r="D94" s="32">
        <v>242</v>
      </c>
      <c r="E94" s="32">
        <v>-6.6</v>
      </c>
      <c r="F94" s="32">
        <v>20</v>
      </c>
      <c r="G94" s="32">
        <v>0</v>
      </c>
      <c r="H94" s="32">
        <v>56</v>
      </c>
      <c r="I94" s="32">
        <v>0.38</v>
      </c>
      <c r="J94" s="32">
        <v>0</v>
      </c>
      <c r="K94" s="32"/>
      <c r="L94" s="32">
        <v>0</v>
      </c>
      <c r="M94" s="34">
        <v>10.752000000000001</v>
      </c>
      <c r="N94" s="34">
        <f t="shared" si="2"/>
        <v>1.8512396694214878E-3</v>
      </c>
    </row>
    <row r="95" spans="1:14" ht="38.25" customHeight="1" x14ac:dyDescent="0.25">
      <c r="A95" s="32">
        <v>66</v>
      </c>
      <c r="B95" s="47" t="s">
        <v>145</v>
      </c>
      <c r="C95" s="31" t="s">
        <v>146</v>
      </c>
      <c r="D95" s="32">
        <v>242</v>
      </c>
      <c r="E95" s="32">
        <v>-6.6</v>
      </c>
      <c r="F95" s="32">
        <v>20</v>
      </c>
      <c r="G95" s="32">
        <v>0</v>
      </c>
      <c r="H95" s="32">
        <v>55.7</v>
      </c>
      <c r="I95" s="32">
        <v>0.4</v>
      </c>
      <c r="J95" s="32">
        <v>0</v>
      </c>
      <c r="K95" s="32"/>
      <c r="L95" s="32">
        <v>0</v>
      </c>
      <c r="M95" s="34">
        <v>15.372999999999999</v>
      </c>
      <c r="N95" s="34">
        <f t="shared" si="2"/>
        <v>2.6468663911845729E-3</v>
      </c>
    </row>
    <row r="96" spans="1:14" ht="38.25" customHeight="1" x14ac:dyDescent="0.25">
      <c r="A96" s="32">
        <v>67</v>
      </c>
      <c r="B96" s="47" t="s">
        <v>147</v>
      </c>
      <c r="C96" s="31" t="s">
        <v>148</v>
      </c>
      <c r="D96" s="32">
        <v>242</v>
      </c>
      <c r="E96" s="32">
        <v>-6.6</v>
      </c>
      <c r="F96" s="32">
        <v>20</v>
      </c>
      <c r="G96" s="32">
        <v>0</v>
      </c>
      <c r="H96" s="32">
        <v>56.5</v>
      </c>
      <c r="I96" s="32">
        <v>0.49</v>
      </c>
      <c r="J96" s="32">
        <v>0</v>
      </c>
      <c r="K96" s="32"/>
      <c r="L96" s="32">
        <v>0</v>
      </c>
      <c r="M96" s="34">
        <v>23.867999999999999</v>
      </c>
      <c r="N96" s="34">
        <f t="shared" si="2"/>
        <v>4.1095041322314046E-3</v>
      </c>
    </row>
    <row r="97" spans="1:14" ht="38.25" customHeight="1" x14ac:dyDescent="0.25">
      <c r="A97" s="32">
        <v>68</v>
      </c>
      <c r="B97" s="61" t="s">
        <v>149</v>
      </c>
      <c r="C97" s="31" t="s">
        <v>20</v>
      </c>
      <c r="D97" s="32">
        <v>242</v>
      </c>
      <c r="E97" s="32">
        <v>-6.6</v>
      </c>
      <c r="F97" s="32">
        <v>20</v>
      </c>
      <c r="G97" s="32">
        <v>0</v>
      </c>
      <c r="H97" s="32">
        <v>95.9</v>
      </c>
      <c r="I97" s="32">
        <v>0</v>
      </c>
      <c r="J97" s="32">
        <v>0</v>
      </c>
      <c r="K97" s="32"/>
      <c r="L97" s="32">
        <v>0</v>
      </c>
      <c r="M97" s="34">
        <v>26.468</v>
      </c>
      <c r="N97" s="34">
        <f t="shared" si="2"/>
        <v>4.5571625344352617E-3</v>
      </c>
    </row>
    <row r="98" spans="1:14" ht="38.25" customHeight="1" x14ac:dyDescent="0.25">
      <c r="A98" s="32">
        <v>69</v>
      </c>
      <c r="B98" s="61" t="s">
        <v>150</v>
      </c>
      <c r="C98" s="31" t="s">
        <v>151</v>
      </c>
      <c r="D98" s="32">
        <v>242</v>
      </c>
      <c r="E98" s="32">
        <v>-6.6</v>
      </c>
      <c r="F98" s="32">
        <v>20</v>
      </c>
      <c r="G98" s="32">
        <v>0</v>
      </c>
      <c r="H98" s="32">
        <v>45.7</v>
      </c>
      <c r="I98" s="32">
        <v>0</v>
      </c>
      <c r="J98" s="32">
        <v>0</v>
      </c>
      <c r="K98" s="32"/>
      <c r="L98" s="32">
        <v>0</v>
      </c>
      <c r="M98" s="34">
        <v>19.308</v>
      </c>
      <c r="N98" s="34">
        <f t="shared" si="2"/>
        <v>3.3243801652892563E-3</v>
      </c>
    </row>
    <row r="99" spans="1:14" ht="38.25" customHeight="1" x14ac:dyDescent="0.25">
      <c r="A99" s="32">
        <v>70</v>
      </c>
      <c r="B99" s="62" t="s">
        <v>152</v>
      </c>
      <c r="C99" s="31" t="s">
        <v>153</v>
      </c>
      <c r="D99" s="32">
        <v>242</v>
      </c>
      <c r="E99" s="32">
        <v>-6.6</v>
      </c>
      <c r="F99" s="32">
        <v>15</v>
      </c>
      <c r="G99" s="32">
        <v>2261.54</v>
      </c>
      <c r="H99" s="32"/>
      <c r="I99" s="32">
        <v>0.38</v>
      </c>
      <c r="J99" s="32">
        <v>0</v>
      </c>
      <c r="K99" s="32">
        <v>1.194</v>
      </c>
      <c r="L99" s="32">
        <v>0</v>
      </c>
      <c r="M99" s="34">
        <f>50.299+50.299</f>
        <v>100.598</v>
      </c>
      <c r="N99" s="34">
        <f t="shared" si="2"/>
        <v>1.7320592286501377E-2</v>
      </c>
    </row>
    <row r="100" spans="1:14" ht="38.25" customHeight="1" x14ac:dyDescent="0.25">
      <c r="A100" s="32">
        <v>71</v>
      </c>
      <c r="B100" s="62" t="s">
        <v>154</v>
      </c>
      <c r="C100" s="31" t="s">
        <v>155</v>
      </c>
      <c r="D100" s="32">
        <v>242</v>
      </c>
      <c r="E100" s="32">
        <v>-6.6</v>
      </c>
      <c r="F100" s="32">
        <v>20</v>
      </c>
      <c r="G100" s="32">
        <v>0</v>
      </c>
      <c r="H100" s="32">
        <v>114.4</v>
      </c>
      <c r="I100" s="32"/>
      <c r="J100" s="32">
        <v>0</v>
      </c>
      <c r="K100" s="32"/>
      <c r="L100" s="32">
        <v>0</v>
      </c>
      <c r="M100" s="34">
        <v>19.224</v>
      </c>
      <c r="N100" s="34">
        <f t="shared" si="2"/>
        <v>3.3099173553719011E-3</v>
      </c>
    </row>
    <row r="101" spans="1:14" ht="38.25" customHeight="1" x14ac:dyDescent="0.25">
      <c r="A101" s="32">
        <v>72</v>
      </c>
      <c r="B101" s="62" t="s">
        <v>156</v>
      </c>
      <c r="C101" s="31" t="s">
        <v>157</v>
      </c>
      <c r="D101" s="32">
        <v>242</v>
      </c>
      <c r="E101" s="32">
        <v>-6.6</v>
      </c>
      <c r="F101" s="32">
        <v>20</v>
      </c>
      <c r="G101" s="32">
        <v>0</v>
      </c>
      <c r="H101" s="32">
        <v>44.1</v>
      </c>
      <c r="I101" s="32"/>
      <c r="J101" s="32">
        <v>0</v>
      </c>
      <c r="K101" s="32"/>
      <c r="L101" s="32">
        <v>0</v>
      </c>
      <c r="M101" s="34">
        <v>18.623999999999999</v>
      </c>
      <c r="N101" s="34">
        <f t="shared" si="2"/>
        <v>3.2066115702479338E-3</v>
      </c>
    </row>
    <row r="102" spans="1:14" ht="38.25" customHeight="1" x14ac:dyDescent="0.25">
      <c r="A102" s="32">
        <v>73</v>
      </c>
      <c r="B102" s="62" t="s">
        <v>158</v>
      </c>
      <c r="C102" s="31" t="s">
        <v>159</v>
      </c>
      <c r="D102" s="32">
        <v>242</v>
      </c>
      <c r="E102" s="32">
        <v>-6.6</v>
      </c>
      <c r="F102" s="32">
        <v>16</v>
      </c>
      <c r="G102" s="32">
        <v>26871.5</v>
      </c>
      <c r="H102" s="32">
        <v>0</v>
      </c>
      <c r="I102" s="32">
        <v>0.33</v>
      </c>
      <c r="J102" s="32">
        <v>-6.6</v>
      </c>
      <c r="K102" s="32">
        <v>1</v>
      </c>
      <c r="L102" s="32"/>
      <c r="M102" s="34">
        <v>125.027</v>
      </c>
      <c r="N102" s="34">
        <f t="shared" si="2"/>
        <v>2.1526687327823691E-2</v>
      </c>
    </row>
    <row r="103" spans="1:14" ht="38.25" customHeight="1" x14ac:dyDescent="0.25">
      <c r="A103" s="32">
        <v>74</v>
      </c>
      <c r="B103" s="62" t="s">
        <v>160</v>
      </c>
      <c r="C103" s="31" t="s">
        <v>161</v>
      </c>
      <c r="D103" s="32">
        <v>242</v>
      </c>
      <c r="E103" s="32">
        <v>-6.6</v>
      </c>
      <c r="F103" s="32">
        <v>16</v>
      </c>
      <c r="G103" s="32">
        <v>47309</v>
      </c>
      <c r="H103" s="32"/>
      <c r="I103" s="32">
        <v>0.45</v>
      </c>
      <c r="J103" s="32">
        <v>0</v>
      </c>
      <c r="K103" s="32">
        <v>1.0289999999999999</v>
      </c>
      <c r="L103" s="32">
        <v>0</v>
      </c>
      <c r="M103" s="34">
        <f>141.761+44.122</f>
        <v>185.88299999999998</v>
      </c>
      <c r="N103" s="34">
        <f t="shared" si="2"/>
        <v>3.2004648760330573E-2</v>
      </c>
    </row>
    <row r="104" spans="1:14" ht="38.25" customHeight="1" x14ac:dyDescent="0.25">
      <c r="A104" s="32">
        <v>75</v>
      </c>
      <c r="B104" s="62" t="s">
        <v>162</v>
      </c>
      <c r="C104" s="31" t="s">
        <v>163</v>
      </c>
      <c r="D104" s="32">
        <v>242</v>
      </c>
      <c r="E104" s="32">
        <v>-6.6</v>
      </c>
      <c r="F104" s="32">
        <v>20</v>
      </c>
      <c r="G104" s="32">
        <v>0</v>
      </c>
      <c r="H104" s="32">
        <v>55.4</v>
      </c>
      <c r="I104" s="32"/>
      <c r="J104" s="32">
        <v>0</v>
      </c>
      <c r="K104" s="32">
        <v>20</v>
      </c>
      <c r="L104" s="32">
        <v>0</v>
      </c>
      <c r="M104" s="34">
        <v>15.288</v>
      </c>
      <c r="N104" s="34">
        <f t="shared" si="2"/>
        <v>2.6322314049586778E-3</v>
      </c>
    </row>
    <row r="105" spans="1:14" ht="38.25" customHeight="1" x14ac:dyDescent="0.25">
      <c r="A105" s="32">
        <v>76</v>
      </c>
      <c r="B105" s="62" t="s">
        <v>164</v>
      </c>
      <c r="C105" s="31" t="s">
        <v>165</v>
      </c>
      <c r="D105" s="32">
        <v>242</v>
      </c>
      <c r="E105" s="32">
        <v>-6.6</v>
      </c>
      <c r="F105" s="32">
        <v>20</v>
      </c>
      <c r="G105" s="32">
        <v>518.45000000000005</v>
      </c>
      <c r="H105" s="32">
        <v>0</v>
      </c>
      <c r="I105" s="32">
        <v>0.43</v>
      </c>
      <c r="J105" s="32">
        <v>0</v>
      </c>
      <c r="K105" s="32">
        <v>20</v>
      </c>
      <c r="L105" s="32">
        <v>0</v>
      </c>
      <c r="M105" s="34">
        <v>54.4</v>
      </c>
      <c r="N105" s="34">
        <f t="shared" si="2"/>
        <v>9.3663911845730027E-3</v>
      </c>
    </row>
    <row r="106" spans="1:14" ht="38.25" customHeight="1" x14ac:dyDescent="0.25">
      <c r="A106" s="32">
        <v>77</v>
      </c>
      <c r="B106" s="62" t="s">
        <v>166</v>
      </c>
      <c r="C106" s="31" t="s">
        <v>167</v>
      </c>
      <c r="D106" s="32">
        <v>242</v>
      </c>
      <c r="E106" s="32">
        <v>-6.6</v>
      </c>
      <c r="F106" s="32">
        <v>20</v>
      </c>
      <c r="G106" s="32">
        <v>0</v>
      </c>
      <c r="H106" s="32">
        <v>53.5</v>
      </c>
      <c r="I106" s="32"/>
      <c r="J106" s="32">
        <v>0</v>
      </c>
      <c r="K106" s="32">
        <v>20</v>
      </c>
      <c r="L106" s="32">
        <v>0</v>
      </c>
      <c r="M106" s="34">
        <v>17.963999999999999</v>
      </c>
      <c r="N106" s="34">
        <f t="shared" si="2"/>
        <v>3.0929752066115698E-3</v>
      </c>
    </row>
    <row r="107" spans="1:14" ht="38.25" customHeight="1" x14ac:dyDescent="0.25">
      <c r="A107" s="32">
        <v>78</v>
      </c>
      <c r="B107" s="62" t="s">
        <v>168</v>
      </c>
      <c r="C107" s="31" t="s">
        <v>169</v>
      </c>
      <c r="D107" s="32">
        <v>242</v>
      </c>
      <c r="E107" s="32">
        <v>-6.6</v>
      </c>
      <c r="F107" s="32">
        <v>20</v>
      </c>
      <c r="G107" s="32">
        <v>0</v>
      </c>
      <c r="H107" s="32">
        <v>80.900000000000006</v>
      </c>
      <c r="I107" s="32"/>
      <c r="J107" s="32">
        <v>0</v>
      </c>
      <c r="K107" s="32">
        <v>20</v>
      </c>
      <c r="L107" s="32">
        <v>0</v>
      </c>
      <c r="M107" s="34">
        <v>13.596</v>
      </c>
      <c r="N107" s="34">
        <f t="shared" si="2"/>
        <v>2.340909090909091E-3</v>
      </c>
    </row>
    <row r="108" spans="1:14" s="1" customFormat="1" ht="38.25" customHeight="1" x14ac:dyDescent="0.25">
      <c r="A108" s="32">
        <v>79</v>
      </c>
      <c r="B108" s="61" t="s">
        <v>170</v>
      </c>
      <c r="C108" s="31" t="s">
        <v>171</v>
      </c>
      <c r="D108" s="32">
        <v>242</v>
      </c>
      <c r="E108" s="32">
        <v>-6.6</v>
      </c>
      <c r="F108" s="32">
        <v>15</v>
      </c>
      <c r="G108" s="32">
        <v>11093.87</v>
      </c>
      <c r="H108" s="32"/>
      <c r="I108" s="32">
        <v>0.31</v>
      </c>
      <c r="J108" s="32">
        <v>0</v>
      </c>
      <c r="K108" s="32">
        <v>1.0012000000000001</v>
      </c>
      <c r="L108" s="32"/>
      <c r="M108" s="34">
        <v>277.12</v>
      </c>
      <c r="N108" s="34">
        <f t="shared" si="2"/>
        <v>4.7713498622589536E-2</v>
      </c>
    </row>
    <row r="109" spans="1:14" ht="38.25" customHeight="1" x14ac:dyDescent="0.25">
      <c r="A109" s="32">
        <v>80</v>
      </c>
      <c r="B109" s="61" t="s">
        <v>172</v>
      </c>
      <c r="C109" s="31" t="s">
        <v>173</v>
      </c>
      <c r="D109" s="32">
        <v>242</v>
      </c>
      <c r="E109" s="32">
        <v>-6.6</v>
      </c>
      <c r="F109" s="32">
        <v>20</v>
      </c>
      <c r="G109" s="32">
        <v>0</v>
      </c>
      <c r="H109" s="32">
        <v>56.7</v>
      </c>
      <c r="I109" s="32">
        <v>0</v>
      </c>
      <c r="J109" s="32">
        <v>0</v>
      </c>
      <c r="K109" s="32"/>
      <c r="L109" s="32">
        <v>0</v>
      </c>
      <c r="M109" s="63">
        <v>23.95</v>
      </c>
      <c r="N109" s="34">
        <f t="shared" si="2"/>
        <v>4.1236225895316799E-3</v>
      </c>
    </row>
    <row r="110" spans="1:14" ht="38.25" customHeight="1" x14ac:dyDescent="0.25">
      <c r="A110" s="32">
        <v>81</v>
      </c>
      <c r="B110" s="47" t="s">
        <v>174</v>
      </c>
      <c r="C110" s="31" t="s">
        <v>175</v>
      </c>
      <c r="D110" s="32">
        <v>242</v>
      </c>
      <c r="E110" s="32">
        <v>-6.6</v>
      </c>
      <c r="F110" s="32">
        <v>20</v>
      </c>
      <c r="G110" s="32">
        <v>0</v>
      </c>
      <c r="H110" s="32">
        <v>59.6</v>
      </c>
      <c r="I110" s="32">
        <v>0</v>
      </c>
      <c r="J110" s="32">
        <v>0</v>
      </c>
      <c r="K110" s="32"/>
      <c r="L110" s="32">
        <v>0</v>
      </c>
      <c r="M110" s="34">
        <v>25.175000000000001</v>
      </c>
      <c r="N110" s="34">
        <f t="shared" si="2"/>
        <v>4.334538567493113E-3</v>
      </c>
    </row>
    <row r="111" spans="1:14" ht="38.25" customHeight="1" x14ac:dyDescent="0.25">
      <c r="A111" s="32">
        <v>82</v>
      </c>
      <c r="B111" s="61" t="s">
        <v>176</v>
      </c>
      <c r="C111" s="31" t="s">
        <v>177</v>
      </c>
      <c r="D111" s="32">
        <v>242</v>
      </c>
      <c r="E111" s="32">
        <v>-6.6</v>
      </c>
      <c r="F111" s="32">
        <v>20</v>
      </c>
      <c r="G111" s="32">
        <v>0</v>
      </c>
      <c r="H111" s="32">
        <v>84.6</v>
      </c>
      <c r="I111" s="32">
        <v>0</v>
      </c>
      <c r="J111" s="32">
        <v>0</v>
      </c>
      <c r="K111" s="32"/>
      <c r="L111" s="32">
        <v>0</v>
      </c>
      <c r="M111" s="34">
        <v>17.256</v>
      </c>
      <c r="N111" s="34">
        <f t="shared" si="2"/>
        <v>2.9710743801652892E-3</v>
      </c>
    </row>
    <row r="112" spans="1:14" ht="38.25" customHeight="1" x14ac:dyDescent="0.25">
      <c r="A112" s="32">
        <v>83</v>
      </c>
      <c r="B112" s="47" t="s">
        <v>178</v>
      </c>
      <c r="C112" s="31" t="s">
        <v>179</v>
      </c>
      <c r="D112" s="32">
        <v>242</v>
      </c>
      <c r="E112" s="32">
        <v>-6.6</v>
      </c>
      <c r="F112" s="32">
        <v>20</v>
      </c>
      <c r="G112" s="32">
        <v>0</v>
      </c>
      <c r="H112" s="32">
        <v>154.19999999999999</v>
      </c>
      <c r="I112" s="32">
        <v>0</v>
      </c>
      <c r="J112" s="32">
        <v>0</v>
      </c>
      <c r="K112" s="32"/>
      <c r="L112" s="32">
        <v>0</v>
      </c>
      <c r="M112" s="34">
        <v>42.558999999999997</v>
      </c>
      <c r="N112" s="34">
        <f t="shared" si="2"/>
        <v>7.3276515151515145E-3</v>
      </c>
    </row>
    <row r="113" spans="1:14" ht="38.25" customHeight="1" x14ac:dyDescent="0.25">
      <c r="A113" s="32">
        <v>84</v>
      </c>
      <c r="B113" s="55" t="s">
        <v>180</v>
      </c>
      <c r="C113" s="31" t="s">
        <v>181</v>
      </c>
      <c r="D113" s="32">
        <v>242</v>
      </c>
      <c r="E113" s="32">
        <v>-6.6</v>
      </c>
      <c r="F113" s="32">
        <v>20</v>
      </c>
      <c r="G113" s="32">
        <v>0</v>
      </c>
      <c r="H113" s="32">
        <v>253.5</v>
      </c>
      <c r="I113" s="32">
        <v>0</v>
      </c>
      <c r="J113" s="32">
        <v>0</v>
      </c>
      <c r="K113" s="32"/>
      <c r="L113" s="32">
        <v>0</v>
      </c>
      <c r="M113" s="34">
        <v>32.015999999999998</v>
      </c>
      <c r="N113" s="34">
        <f t="shared" si="2"/>
        <v>5.5123966942148758E-3</v>
      </c>
    </row>
    <row r="114" spans="1:14" ht="38.25" customHeight="1" x14ac:dyDescent="0.25">
      <c r="A114" s="32">
        <v>85</v>
      </c>
      <c r="B114" s="47" t="s">
        <v>182</v>
      </c>
      <c r="C114" s="31" t="s">
        <v>183</v>
      </c>
      <c r="D114" s="32">
        <v>242</v>
      </c>
      <c r="E114" s="32">
        <v>-6.6</v>
      </c>
      <c r="F114" s="32">
        <v>20</v>
      </c>
      <c r="G114" s="32">
        <v>0</v>
      </c>
      <c r="H114" s="32">
        <v>155</v>
      </c>
      <c r="I114" s="32">
        <v>0</v>
      </c>
      <c r="J114" s="32">
        <v>0</v>
      </c>
      <c r="K114" s="32"/>
      <c r="L114" s="32"/>
      <c r="M114" s="34">
        <v>42.78</v>
      </c>
      <c r="N114" s="34">
        <f t="shared" si="2"/>
        <v>7.3657024793388429E-3</v>
      </c>
    </row>
    <row r="115" spans="1:14" ht="38.25" customHeight="1" x14ac:dyDescent="0.25">
      <c r="A115" s="32">
        <v>86</v>
      </c>
      <c r="B115" s="61" t="s">
        <v>184</v>
      </c>
      <c r="C115" s="31" t="s">
        <v>185</v>
      </c>
      <c r="D115" s="32">
        <v>242</v>
      </c>
      <c r="E115" s="32">
        <v>-6.6</v>
      </c>
      <c r="F115" s="32">
        <v>20</v>
      </c>
      <c r="G115" s="32">
        <v>0</v>
      </c>
      <c r="H115" s="32">
        <v>30.9</v>
      </c>
      <c r="I115" s="32">
        <v>0</v>
      </c>
      <c r="J115" s="32">
        <v>0</v>
      </c>
      <c r="K115" s="32"/>
      <c r="L115" s="32">
        <v>0</v>
      </c>
      <c r="M115" s="34">
        <v>7.3049999999999997</v>
      </c>
      <c r="N115" s="34">
        <f t="shared" si="2"/>
        <v>1.2577479338842974E-3</v>
      </c>
    </row>
    <row r="116" spans="1:14" ht="38.25" customHeight="1" x14ac:dyDescent="0.25">
      <c r="A116" s="32">
        <v>87</v>
      </c>
      <c r="B116" s="61" t="s">
        <v>186</v>
      </c>
      <c r="C116" s="31" t="s">
        <v>187</v>
      </c>
      <c r="D116" s="32">
        <v>242</v>
      </c>
      <c r="E116" s="32">
        <v>-6.6</v>
      </c>
      <c r="F116" s="32">
        <v>20</v>
      </c>
      <c r="G116" s="32">
        <v>0</v>
      </c>
      <c r="H116" s="32">
        <v>53.9</v>
      </c>
      <c r="I116" s="32">
        <v>0</v>
      </c>
      <c r="J116" s="32">
        <v>0</v>
      </c>
      <c r="K116" s="32"/>
      <c r="L116" s="32">
        <v>0</v>
      </c>
      <c r="M116" s="34">
        <v>14.875999999999999</v>
      </c>
      <c r="N116" s="34">
        <f t="shared" si="2"/>
        <v>2.5612947658402202E-3</v>
      </c>
    </row>
    <row r="117" spans="1:14" ht="38.25" customHeight="1" x14ac:dyDescent="0.25">
      <c r="A117" s="32">
        <v>88</v>
      </c>
      <c r="B117" s="47" t="s">
        <v>188</v>
      </c>
      <c r="C117" s="31" t="s">
        <v>189</v>
      </c>
      <c r="D117" s="32">
        <v>242</v>
      </c>
      <c r="E117" s="32">
        <v>-6.6</v>
      </c>
      <c r="F117" s="32">
        <v>20</v>
      </c>
      <c r="G117" s="32">
        <v>0</v>
      </c>
      <c r="H117" s="32">
        <v>80.2</v>
      </c>
      <c r="I117" s="32">
        <v>0</v>
      </c>
      <c r="J117" s="32">
        <v>0</v>
      </c>
      <c r="K117" s="32"/>
      <c r="L117" s="32">
        <v>0</v>
      </c>
      <c r="M117" s="34">
        <v>33.840000000000003</v>
      </c>
      <c r="N117" s="34">
        <f t="shared" si="2"/>
        <v>5.8264462809917358E-3</v>
      </c>
    </row>
    <row r="118" spans="1:14" ht="38.25" customHeight="1" x14ac:dyDescent="0.25">
      <c r="A118" s="32">
        <v>89</v>
      </c>
      <c r="B118" s="61" t="s">
        <v>190</v>
      </c>
      <c r="C118" s="31" t="s">
        <v>159</v>
      </c>
      <c r="D118" s="32">
        <v>242</v>
      </c>
      <c r="E118" s="32">
        <v>-6.6</v>
      </c>
      <c r="F118" s="32">
        <v>20</v>
      </c>
      <c r="G118" s="32">
        <v>1539.5</v>
      </c>
      <c r="H118" s="32">
        <v>257.10000000000002</v>
      </c>
      <c r="I118" s="32">
        <v>0.49</v>
      </c>
      <c r="J118" s="32">
        <v>0</v>
      </c>
      <c r="K118" s="32">
        <v>1.0212000000000001</v>
      </c>
      <c r="L118" s="32">
        <v>0.15449280000000001</v>
      </c>
      <c r="M118" s="34">
        <v>143.48599999999999</v>
      </c>
      <c r="N118" s="34">
        <f t="shared" si="2"/>
        <v>2.4704889807162532E-2</v>
      </c>
    </row>
    <row r="119" spans="1:14" ht="38.25" customHeight="1" x14ac:dyDescent="0.25">
      <c r="A119" s="32">
        <v>90</v>
      </c>
      <c r="B119" s="61" t="s">
        <v>191</v>
      </c>
      <c r="C119" s="31" t="s">
        <v>34</v>
      </c>
      <c r="D119" s="32">
        <v>242</v>
      </c>
      <c r="E119" s="32">
        <v>-6.6</v>
      </c>
      <c r="F119" s="32">
        <v>20</v>
      </c>
      <c r="G119" s="32">
        <v>0</v>
      </c>
      <c r="H119" s="32">
        <v>118.9</v>
      </c>
      <c r="I119" s="32">
        <v>0</v>
      </c>
      <c r="J119" s="32">
        <v>0</v>
      </c>
      <c r="K119" s="32"/>
      <c r="L119" s="32">
        <v>0.15449280000000001</v>
      </c>
      <c r="M119" s="34">
        <v>24.068999999999999</v>
      </c>
      <c r="N119" s="34">
        <f t="shared" si="2"/>
        <v>4.1441115702479337E-3</v>
      </c>
    </row>
    <row r="120" spans="1:14" ht="38.25" customHeight="1" x14ac:dyDescent="0.25">
      <c r="A120" s="32">
        <v>91</v>
      </c>
      <c r="B120" s="47" t="s">
        <v>192</v>
      </c>
      <c r="C120" s="31" t="s">
        <v>193</v>
      </c>
      <c r="D120" s="32">
        <v>242</v>
      </c>
      <c r="E120" s="32">
        <v>-6.6</v>
      </c>
      <c r="F120" s="32">
        <v>20</v>
      </c>
      <c r="G120" s="32">
        <v>0</v>
      </c>
      <c r="H120" s="32">
        <v>284.60000000000002</v>
      </c>
      <c r="I120" s="32">
        <v>0</v>
      </c>
      <c r="J120" s="32">
        <v>0</v>
      </c>
      <c r="K120" s="32"/>
      <c r="L120" s="32">
        <v>0</v>
      </c>
      <c r="M120" s="34">
        <v>60.107999999999997</v>
      </c>
      <c r="N120" s="34">
        <f t="shared" si="2"/>
        <v>1.0349173553719008E-2</v>
      </c>
    </row>
    <row r="121" spans="1:14" ht="38.25" customHeight="1" x14ac:dyDescent="0.25">
      <c r="A121" s="32">
        <v>92</v>
      </c>
      <c r="B121" s="47" t="s">
        <v>194</v>
      </c>
      <c r="C121" s="31" t="s">
        <v>195</v>
      </c>
      <c r="D121" s="32">
        <v>242</v>
      </c>
      <c r="E121" s="32">
        <v>-6.6</v>
      </c>
      <c r="F121" s="32">
        <v>20</v>
      </c>
      <c r="G121" s="32">
        <v>0</v>
      </c>
      <c r="H121" s="32">
        <v>92.3</v>
      </c>
      <c r="I121" s="32">
        <v>0</v>
      </c>
      <c r="J121" s="32">
        <v>0</v>
      </c>
      <c r="K121" s="32"/>
      <c r="L121" s="32">
        <v>0</v>
      </c>
      <c r="M121" s="34">
        <v>25.475000000000001</v>
      </c>
      <c r="N121" s="34">
        <f t="shared" si="2"/>
        <v>4.3861914600550967E-3</v>
      </c>
    </row>
    <row r="122" spans="1:14" ht="38.25" customHeight="1" x14ac:dyDescent="0.25">
      <c r="A122" s="32">
        <v>93</v>
      </c>
      <c r="B122" s="47" t="s">
        <v>196</v>
      </c>
      <c r="C122" s="31" t="s">
        <v>197</v>
      </c>
      <c r="D122" s="32">
        <v>242</v>
      </c>
      <c r="E122" s="32">
        <v>-6.6</v>
      </c>
      <c r="F122" s="32">
        <v>20</v>
      </c>
      <c r="G122" s="32">
        <v>261.89</v>
      </c>
      <c r="H122" s="32">
        <v>281.39999999999998</v>
      </c>
      <c r="I122" s="32">
        <v>0.38</v>
      </c>
      <c r="J122" s="32">
        <v>0</v>
      </c>
      <c r="K122" s="32">
        <v>1.0145999999999999</v>
      </c>
      <c r="L122" s="32">
        <v>0.15449280000000001</v>
      </c>
      <c r="M122" s="34">
        <v>88.674999999999997</v>
      </c>
      <c r="N122" s="34">
        <f t="shared" si="2"/>
        <v>1.5267734159779613E-2</v>
      </c>
    </row>
    <row r="123" spans="1:14" ht="38.25" customHeight="1" x14ac:dyDescent="0.25">
      <c r="A123" s="32">
        <v>94</v>
      </c>
      <c r="B123" s="47" t="s">
        <v>198</v>
      </c>
      <c r="C123" s="31" t="s">
        <v>199</v>
      </c>
      <c r="D123" s="32">
        <v>242</v>
      </c>
      <c r="E123" s="32">
        <v>-6.6</v>
      </c>
      <c r="F123" s="32">
        <v>20</v>
      </c>
      <c r="G123" s="32">
        <v>0</v>
      </c>
      <c r="H123" s="32">
        <v>58.7</v>
      </c>
      <c r="I123" s="32">
        <v>0</v>
      </c>
      <c r="J123" s="32">
        <v>0</v>
      </c>
      <c r="K123" s="32"/>
      <c r="L123" s="32">
        <v>0</v>
      </c>
      <c r="M123" s="34">
        <v>24.795000000000002</v>
      </c>
      <c r="N123" s="34">
        <f t="shared" si="2"/>
        <v>4.2691115702479339E-3</v>
      </c>
    </row>
    <row r="124" spans="1:14" ht="38.25" customHeight="1" x14ac:dyDescent="0.25">
      <c r="A124" s="32">
        <v>95</v>
      </c>
      <c r="B124" s="47" t="s">
        <v>200</v>
      </c>
      <c r="C124" s="31" t="s">
        <v>201</v>
      </c>
      <c r="D124" s="32">
        <v>242</v>
      </c>
      <c r="E124" s="32">
        <v>-6.6</v>
      </c>
      <c r="F124" s="32">
        <v>18</v>
      </c>
      <c r="G124" s="32">
        <v>5455</v>
      </c>
      <c r="H124" s="32"/>
      <c r="I124" s="32">
        <v>0.33</v>
      </c>
      <c r="J124" s="32">
        <v>0</v>
      </c>
      <c r="K124" s="32">
        <v>1.149</v>
      </c>
      <c r="L124" s="32">
        <v>0.14287680000000003</v>
      </c>
      <c r="M124" s="34">
        <v>232.35499999999999</v>
      </c>
      <c r="N124" s="34">
        <f t="shared" si="2"/>
        <v>4.0006026170798896E-2</v>
      </c>
    </row>
    <row r="125" spans="1:14" ht="38.25" customHeight="1" x14ac:dyDescent="0.25">
      <c r="A125" s="32">
        <v>96</v>
      </c>
      <c r="B125" s="47" t="s">
        <v>202</v>
      </c>
      <c r="C125" s="31" t="s">
        <v>203</v>
      </c>
      <c r="D125" s="32">
        <v>242</v>
      </c>
      <c r="E125" s="32">
        <v>-6.6</v>
      </c>
      <c r="F125" s="32">
        <v>20</v>
      </c>
      <c r="G125" s="32">
        <v>0</v>
      </c>
      <c r="H125" s="32">
        <v>166.4</v>
      </c>
      <c r="I125" s="32">
        <v>0</v>
      </c>
      <c r="J125" s="32">
        <v>0</v>
      </c>
      <c r="K125" s="32"/>
      <c r="L125" s="32">
        <v>0</v>
      </c>
      <c r="M125" s="34">
        <v>50.546999999999997</v>
      </c>
      <c r="N125" s="34">
        <f t="shared" si="2"/>
        <v>8.7029958677685947E-3</v>
      </c>
    </row>
    <row r="126" spans="1:14" ht="38.25" customHeight="1" x14ac:dyDescent="0.25">
      <c r="A126" s="32">
        <v>97</v>
      </c>
      <c r="B126" s="47" t="s">
        <v>204</v>
      </c>
      <c r="C126" s="31" t="s">
        <v>205</v>
      </c>
      <c r="D126" s="32">
        <v>242</v>
      </c>
      <c r="E126" s="32">
        <v>-6.6</v>
      </c>
      <c r="F126" s="32">
        <v>20</v>
      </c>
      <c r="G126" s="32">
        <v>0</v>
      </c>
      <c r="H126" s="32">
        <v>155.30000000000001</v>
      </c>
      <c r="I126" s="32">
        <v>0</v>
      </c>
      <c r="J126" s="32">
        <v>0</v>
      </c>
      <c r="K126" s="32"/>
      <c r="L126" s="32">
        <v>0</v>
      </c>
      <c r="M126" s="34">
        <v>31.68</v>
      </c>
      <c r="N126" s="34">
        <f t="shared" si="2"/>
        <v>5.4545454545454541E-3</v>
      </c>
    </row>
    <row r="127" spans="1:14" ht="38.25" customHeight="1" x14ac:dyDescent="0.25">
      <c r="A127" s="32">
        <v>98</v>
      </c>
      <c r="B127" s="47" t="s">
        <v>206</v>
      </c>
      <c r="C127" s="31" t="s">
        <v>207</v>
      </c>
      <c r="D127" s="32">
        <v>242</v>
      </c>
      <c r="E127" s="32">
        <v>-6.6</v>
      </c>
      <c r="F127" s="32">
        <v>20</v>
      </c>
      <c r="G127" s="32">
        <v>0</v>
      </c>
      <c r="H127" s="32">
        <v>126</v>
      </c>
      <c r="I127" s="32">
        <v>0</v>
      </c>
      <c r="J127" s="32">
        <v>0</v>
      </c>
      <c r="K127" s="32"/>
      <c r="L127" s="32">
        <v>0</v>
      </c>
      <c r="M127" s="34">
        <v>31.175999999999998</v>
      </c>
      <c r="N127" s="34">
        <f t="shared" si="2"/>
        <v>5.367768595041322E-3</v>
      </c>
    </row>
    <row r="128" spans="1:14" ht="38.25" customHeight="1" x14ac:dyDescent="0.25">
      <c r="A128" s="32">
        <v>99</v>
      </c>
      <c r="B128" s="47" t="s">
        <v>208</v>
      </c>
      <c r="C128" s="31" t="s">
        <v>209</v>
      </c>
      <c r="D128" s="32">
        <v>242</v>
      </c>
      <c r="E128" s="32">
        <v>-6.6</v>
      </c>
      <c r="F128" s="32">
        <v>20</v>
      </c>
      <c r="G128" s="32">
        <v>0</v>
      </c>
      <c r="H128" s="32">
        <v>44.3</v>
      </c>
      <c r="I128" s="32">
        <v>0</v>
      </c>
      <c r="J128" s="32">
        <v>0</v>
      </c>
      <c r="K128" s="32"/>
      <c r="L128" s="32">
        <v>0</v>
      </c>
      <c r="M128" s="34">
        <v>9.6720000000000006</v>
      </c>
      <c r="N128" s="34">
        <f t="shared" si="2"/>
        <v>1.6652892561983472E-3</v>
      </c>
    </row>
    <row r="129" spans="1:14" ht="38.25" customHeight="1" x14ac:dyDescent="0.25">
      <c r="A129" s="32">
        <v>100</v>
      </c>
      <c r="B129" s="47" t="s">
        <v>210</v>
      </c>
      <c r="C129" s="31" t="s">
        <v>211</v>
      </c>
      <c r="D129" s="32">
        <v>242</v>
      </c>
      <c r="E129" s="32">
        <v>-6.6</v>
      </c>
      <c r="F129" s="32">
        <v>20</v>
      </c>
      <c r="G129" s="32">
        <v>0</v>
      </c>
      <c r="H129" s="32">
        <v>67.5</v>
      </c>
      <c r="I129" s="32">
        <v>0</v>
      </c>
      <c r="J129" s="32">
        <v>0</v>
      </c>
      <c r="K129" s="32"/>
      <c r="L129" s="32">
        <v>0</v>
      </c>
      <c r="M129" s="34">
        <v>12.071999999999999</v>
      </c>
      <c r="N129" s="34">
        <f t="shared" si="2"/>
        <v>2.0785123966942146E-3</v>
      </c>
    </row>
    <row r="130" spans="1:14" ht="38.25" customHeight="1" x14ac:dyDescent="0.25">
      <c r="A130" s="32">
        <v>101</v>
      </c>
      <c r="B130" s="47" t="s">
        <v>212</v>
      </c>
      <c r="C130" s="31" t="s">
        <v>213</v>
      </c>
      <c r="D130" s="32">
        <v>242</v>
      </c>
      <c r="E130" s="32">
        <v>-6.6</v>
      </c>
      <c r="F130" s="32">
        <v>20</v>
      </c>
      <c r="G130" s="32">
        <v>8296</v>
      </c>
      <c r="H130" s="32"/>
      <c r="I130" s="32">
        <v>0.38</v>
      </c>
      <c r="J130" s="32">
        <v>0</v>
      </c>
      <c r="K130" s="32">
        <v>1.0269999999999999</v>
      </c>
      <c r="L130" s="32">
        <v>0.15449280000000001</v>
      </c>
      <c r="M130" s="34">
        <v>127.32</v>
      </c>
      <c r="N130" s="34">
        <f t="shared" si="2"/>
        <v>2.1921487603305784E-2</v>
      </c>
    </row>
    <row r="131" spans="1:14" ht="38.25" customHeight="1" x14ac:dyDescent="0.25">
      <c r="A131" s="32">
        <v>102</v>
      </c>
      <c r="B131" s="47" t="s">
        <v>214</v>
      </c>
      <c r="C131" s="31" t="s">
        <v>215</v>
      </c>
      <c r="D131" s="32">
        <v>242</v>
      </c>
      <c r="E131" s="32">
        <v>-6.6</v>
      </c>
      <c r="F131" s="32">
        <v>20</v>
      </c>
      <c r="G131" s="32">
        <v>0</v>
      </c>
      <c r="H131" s="32">
        <v>81.7</v>
      </c>
      <c r="I131" s="32">
        <v>0.5</v>
      </c>
      <c r="J131" s="32">
        <v>0</v>
      </c>
      <c r="K131" s="32"/>
      <c r="L131" s="32">
        <v>0</v>
      </c>
      <c r="M131" s="34">
        <v>34.51</v>
      </c>
      <c r="N131" s="34">
        <f t="shared" si="2"/>
        <v>5.9418044077134986E-3</v>
      </c>
    </row>
    <row r="132" spans="1:14" ht="38.25" customHeight="1" x14ac:dyDescent="0.25">
      <c r="A132" s="32">
        <v>103</v>
      </c>
      <c r="B132" s="47" t="s">
        <v>216</v>
      </c>
      <c r="C132" s="31" t="s">
        <v>217</v>
      </c>
      <c r="D132" s="32">
        <v>242</v>
      </c>
      <c r="E132" s="32">
        <v>-6.6</v>
      </c>
      <c r="F132" s="32">
        <v>20</v>
      </c>
      <c r="G132" s="32">
        <v>0</v>
      </c>
      <c r="H132" s="32">
        <v>43.1</v>
      </c>
      <c r="I132" s="32">
        <v>0.37</v>
      </c>
      <c r="J132" s="32">
        <v>0</v>
      </c>
      <c r="K132" s="32"/>
      <c r="L132" s="32">
        <v>0</v>
      </c>
      <c r="M132" s="34">
        <v>10.189</v>
      </c>
      <c r="N132" s="34">
        <f t="shared" si="2"/>
        <v>1.7543044077134985E-3</v>
      </c>
    </row>
    <row r="133" spans="1:14" ht="38.25" customHeight="1" x14ac:dyDescent="0.25">
      <c r="A133" s="32">
        <v>104</v>
      </c>
      <c r="B133" s="47" t="s">
        <v>218</v>
      </c>
      <c r="C133" s="31" t="s">
        <v>219</v>
      </c>
      <c r="D133" s="32">
        <v>242</v>
      </c>
      <c r="E133" s="32">
        <v>-6.6</v>
      </c>
      <c r="F133" s="32">
        <v>15</v>
      </c>
      <c r="G133" s="32">
        <v>4079</v>
      </c>
      <c r="H133" s="32"/>
      <c r="I133" s="32">
        <v>0.38</v>
      </c>
      <c r="J133" s="32">
        <v>0</v>
      </c>
      <c r="K133" s="32">
        <v>1.0452999999999999</v>
      </c>
      <c r="L133" s="32">
        <v>0</v>
      </c>
      <c r="M133" s="34">
        <v>115.964</v>
      </c>
      <c r="N133" s="34">
        <f t="shared" si="2"/>
        <v>1.996625344352617E-2</v>
      </c>
    </row>
    <row r="134" spans="1:14" ht="38.25" customHeight="1" x14ac:dyDescent="0.25">
      <c r="A134" s="32">
        <v>105</v>
      </c>
      <c r="B134" s="61" t="s">
        <v>220</v>
      </c>
      <c r="C134" s="31" t="s">
        <v>221</v>
      </c>
      <c r="D134" s="32">
        <v>242</v>
      </c>
      <c r="E134" s="32">
        <v>-6.6</v>
      </c>
      <c r="F134" s="32">
        <v>20</v>
      </c>
      <c r="G134" s="32">
        <v>0</v>
      </c>
      <c r="H134" s="32">
        <v>37.700000000000003</v>
      </c>
      <c r="I134" s="32">
        <v>0</v>
      </c>
      <c r="J134" s="32">
        <v>0</v>
      </c>
      <c r="K134" s="32"/>
      <c r="L134" s="32">
        <v>0</v>
      </c>
      <c r="M134" s="34">
        <v>15.923999999999999</v>
      </c>
      <c r="N134" s="34">
        <f>M134/5808</f>
        <v>2.7417355371900827E-3</v>
      </c>
    </row>
    <row r="135" spans="1:14" ht="38.25" customHeight="1" x14ac:dyDescent="0.25">
      <c r="A135" s="32">
        <v>106</v>
      </c>
      <c r="B135" s="61" t="s">
        <v>222</v>
      </c>
      <c r="C135" s="31" t="s">
        <v>223</v>
      </c>
      <c r="D135" s="32">
        <v>242</v>
      </c>
      <c r="E135" s="32">
        <v>-6.6</v>
      </c>
      <c r="F135" s="32">
        <v>20</v>
      </c>
      <c r="G135" s="32">
        <v>566.67999999999995</v>
      </c>
      <c r="H135" s="32"/>
      <c r="I135" s="32">
        <v>0.38</v>
      </c>
      <c r="J135" s="32">
        <v>0</v>
      </c>
      <c r="K135" s="32">
        <v>1</v>
      </c>
      <c r="L135" s="32">
        <v>0</v>
      </c>
      <c r="M135" s="34">
        <v>16.997</v>
      </c>
      <c r="N135" s="34">
        <f>M135/5808</f>
        <v>2.9264807162534437E-3</v>
      </c>
    </row>
    <row r="136" spans="1:14" ht="38.25" customHeight="1" x14ac:dyDescent="0.25">
      <c r="A136" s="32">
        <v>107</v>
      </c>
      <c r="B136" s="61" t="s">
        <v>224</v>
      </c>
      <c r="C136" s="31" t="s">
        <v>64</v>
      </c>
      <c r="D136" s="32">
        <v>242</v>
      </c>
      <c r="E136" s="32">
        <v>-6.6</v>
      </c>
      <c r="F136" s="32">
        <v>20</v>
      </c>
      <c r="G136" s="32">
        <v>0</v>
      </c>
      <c r="H136" s="32">
        <v>49.9</v>
      </c>
      <c r="I136" s="32">
        <v>0</v>
      </c>
      <c r="J136" s="32">
        <v>0</v>
      </c>
      <c r="K136" s="32"/>
      <c r="L136" s="32">
        <v>0</v>
      </c>
      <c r="M136" s="34">
        <v>8.9280000000000008</v>
      </c>
      <c r="N136" s="34">
        <f>M136/5808</f>
        <v>1.5371900826446282E-3</v>
      </c>
    </row>
    <row r="137" spans="1:14" ht="38.25" customHeight="1" x14ac:dyDescent="0.25">
      <c r="A137" s="32">
        <v>108</v>
      </c>
      <c r="B137" s="61" t="s">
        <v>225</v>
      </c>
      <c r="C137" s="31" t="s">
        <v>226</v>
      </c>
      <c r="D137" s="32">
        <v>242</v>
      </c>
      <c r="E137" s="32">
        <v>-6.6</v>
      </c>
      <c r="F137" s="32">
        <v>20</v>
      </c>
      <c r="G137" s="32">
        <v>0</v>
      </c>
      <c r="H137" s="32">
        <v>115.9</v>
      </c>
      <c r="I137" s="32">
        <v>0</v>
      </c>
      <c r="J137" s="32">
        <v>0</v>
      </c>
      <c r="K137" s="32"/>
      <c r="L137" s="32">
        <v>0</v>
      </c>
      <c r="M137" s="34">
        <v>48.956000000000003</v>
      </c>
      <c r="N137" s="34">
        <f t="shared" si="2"/>
        <v>8.4290633608815439E-3</v>
      </c>
    </row>
    <row r="138" spans="1:14" ht="38.25" customHeight="1" x14ac:dyDescent="0.25">
      <c r="A138" s="32">
        <v>109</v>
      </c>
      <c r="B138" s="61" t="s">
        <v>227</v>
      </c>
      <c r="C138" s="31" t="s">
        <v>228</v>
      </c>
      <c r="D138" s="32">
        <v>242</v>
      </c>
      <c r="E138" s="32">
        <v>-6.6</v>
      </c>
      <c r="F138" s="32">
        <v>20</v>
      </c>
      <c r="G138" s="32">
        <v>0</v>
      </c>
      <c r="H138" s="32">
        <v>54</v>
      </c>
      <c r="I138" s="32">
        <v>0</v>
      </c>
      <c r="J138" s="32">
        <v>0</v>
      </c>
      <c r="K138" s="32"/>
      <c r="L138" s="32">
        <v>0</v>
      </c>
      <c r="M138" s="34">
        <v>14.904</v>
      </c>
      <c r="N138" s="34">
        <f t="shared" si="2"/>
        <v>2.5661157024793389E-3</v>
      </c>
    </row>
    <row r="139" spans="1:14" ht="38.25" customHeight="1" x14ac:dyDescent="0.25">
      <c r="A139" s="32">
        <v>110</v>
      </c>
      <c r="B139" s="47" t="s">
        <v>229</v>
      </c>
      <c r="C139" s="31" t="s">
        <v>230</v>
      </c>
      <c r="D139" s="32">
        <v>242</v>
      </c>
      <c r="E139" s="32">
        <v>-6.6</v>
      </c>
      <c r="F139" s="32">
        <v>20</v>
      </c>
      <c r="G139" s="32">
        <v>0</v>
      </c>
      <c r="H139" s="32">
        <v>43.9</v>
      </c>
      <c r="I139" s="32">
        <v>0</v>
      </c>
      <c r="J139" s="32">
        <v>0</v>
      </c>
      <c r="K139" s="32"/>
      <c r="L139" s="32">
        <v>0</v>
      </c>
      <c r="M139" s="34">
        <v>10.378</v>
      </c>
      <c r="N139" s="34">
        <f t="shared" si="2"/>
        <v>1.7868457300275482E-3</v>
      </c>
    </row>
    <row r="140" spans="1:14" ht="38.25" customHeight="1" x14ac:dyDescent="0.25">
      <c r="A140" s="32">
        <v>111</v>
      </c>
      <c r="B140" s="47" t="s">
        <v>231</v>
      </c>
      <c r="C140" s="31" t="s">
        <v>232</v>
      </c>
      <c r="D140" s="32">
        <v>242</v>
      </c>
      <c r="E140" s="32">
        <v>-6.6</v>
      </c>
      <c r="F140" s="32">
        <v>20</v>
      </c>
      <c r="G140" s="32">
        <v>0</v>
      </c>
      <c r="H140" s="32">
        <v>48.3</v>
      </c>
      <c r="I140" s="32">
        <v>0</v>
      </c>
      <c r="J140" s="32">
        <v>0</v>
      </c>
      <c r="K140" s="32"/>
      <c r="L140" s="32">
        <v>0</v>
      </c>
      <c r="M140" s="34">
        <v>13.331</v>
      </c>
      <c r="N140" s="34">
        <f t="shared" si="2"/>
        <v>2.2952823691460055E-3</v>
      </c>
    </row>
    <row r="141" spans="1:14" ht="38.25" customHeight="1" x14ac:dyDescent="0.25">
      <c r="A141" s="32">
        <v>112</v>
      </c>
      <c r="B141" s="47" t="s">
        <v>233</v>
      </c>
      <c r="C141" s="31" t="s">
        <v>234</v>
      </c>
      <c r="D141" s="32">
        <v>242</v>
      </c>
      <c r="E141" s="32">
        <v>-6.6</v>
      </c>
      <c r="F141" s="32">
        <v>20</v>
      </c>
      <c r="G141" s="32">
        <v>0</v>
      </c>
      <c r="H141" s="32">
        <v>67.7</v>
      </c>
      <c r="I141" s="32">
        <v>0</v>
      </c>
      <c r="J141" s="32">
        <v>0</v>
      </c>
      <c r="K141" s="32"/>
      <c r="L141" s="32">
        <v>0</v>
      </c>
      <c r="M141" s="34">
        <v>28.596</v>
      </c>
      <c r="N141" s="34">
        <f t="shared" si="2"/>
        <v>4.9235537190082642E-3</v>
      </c>
    </row>
    <row r="142" spans="1:14" ht="38.25" customHeight="1" x14ac:dyDescent="0.25">
      <c r="A142" s="32">
        <v>113</v>
      </c>
      <c r="B142" s="47" t="s">
        <v>235</v>
      </c>
      <c r="C142" s="31" t="s">
        <v>236</v>
      </c>
      <c r="D142" s="32">
        <v>242</v>
      </c>
      <c r="E142" s="32">
        <v>-6.6</v>
      </c>
      <c r="F142" s="32">
        <v>20</v>
      </c>
      <c r="G142" s="32">
        <v>0</v>
      </c>
      <c r="H142" s="32">
        <v>65.900000000000006</v>
      </c>
      <c r="I142" s="32">
        <v>0</v>
      </c>
      <c r="J142" s="32">
        <v>0</v>
      </c>
      <c r="K142" s="32"/>
      <c r="L142" s="32">
        <v>0</v>
      </c>
      <c r="M142" s="34">
        <f>19.548+3.032</f>
        <v>22.58</v>
      </c>
      <c r="N142" s="34">
        <f t="shared" si="2"/>
        <v>3.8877410468319555E-3</v>
      </c>
    </row>
    <row r="143" spans="1:14" ht="38.25" customHeight="1" x14ac:dyDescent="0.25">
      <c r="A143" s="32">
        <v>114</v>
      </c>
      <c r="B143" s="47" t="s">
        <v>237</v>
      </c>
      <c r="C143" s="31" t="s">
        <v>238</v>
      </c>
      <c r="D143" s="32">
        <v>242</v>
      </c>
      <c r="E143" s="32">
        <v>-6.6</v>
      </c>
      <c r="F143" s="32">
        <v>20</v>
      </c>
      <c r="G143" s="32">
        <v>0</v>
      </c>
      <c r="H143" s="32">
        <v>44.4</v>
      </c>
      <c r="I143" s="32">
        <v>0</v>
      </c>
      <c r="J143" s="32">
        <v>0</v>
      </c>
      <c r="K143" s="32"/>
      <c r="L143" s="32">
        <v>0</v>
      </c>
      <c r="M143" s="34">
        <v>10.763999999999999</v>
      </c>
      <c r="N143" s="34">
        <f t="shared" si="2"/>
        <v>1.8533057851239669E-3</v>
      </c>
    </row>
    <row r="144" spans="1:14" ht="38.25" customHeight="1" x14ac:dyDescent="0.25">
      <c r="A144" s="32">
        <v>115</v>
      </c>
      <c r="B144" s="47" t="s">
        <v>239</v>
      </c>
      <c r="C144" s="31" t="s">
        <v>240</v>
      </c>
      <c r="D144" s="32">
        <v>242</v>
      </c>
      <c r="E144" s="32">
        <v>-6.6</v>
      </c>
      <c r="F144" s="32">
        <v>20</v>
      </c>
      <c r="G144" s="32">
        <v>0</v>
      </c>
      <c r="H144" s="32">
        <v>20.8</v>
      </c>
      <c r="I144" s="32">
        <v>0</v>
      </c>
      <c r="J144" s="32">
        <v>0</v>
      </c>
      <c r="K144" s="32"/>
      <c r="L144" s="32">
        <v>0</v>
      </c>
      <c r="M144" s="34">
        <v>3.996</v>
      </c>
      <c r="N144" s="34">
        <f t="shared" si="2"/>
        <v>6.8801652892561984E-4</v>
      </c>
    </row>
    <row r="145" spans="1:14" ht="38.25" customHeight="1" x14ac:dyDescent="0.25">
      <c r="A145" s="32">
        <v>116</v>
      </c>
      <c r="B145" s="47" t="s">
        <v>241</v>
      </c>
      <c r="C145" s="31" t="s">
        <v>242</v>
      </c>
      <c r="D145" s="32">
        <v>242</v>
      </c>
      <c r="E145" s="32">
        <v>-6.6</v>
      </c>
      <c r="F145" s="32">
        <v>20</v>
      </c>
      <c r="G145" s="32">
        <v>1940.4</v>
      </c>
      <c r="H145" s="32"/>
      <c r="I145" s="32">
        <v>0.38</v>
      </c>
      <c r="J145" s="32">
        <v>0</v>
      </c>
      <c r="K145" s="32"/>
      <c r="L145" s="32">
        <v>0.15449280000000001</v>
      </c>
      <c r="M145" s="34">
        <v>66.793000000000006</v>
      </c>
      <c r="N145" s="34">
        <f t="shared" ref="N145:N176" si="3">M145/5808</f>
        <v>1.1500172176308542E-2</v>
      </c>
    </row>
    <row r="146" spans="1:14" ht="38.25" customHeight="1" x14ac:dyDescent="0.25">
      <c r="A146" s="32">
        <v>117</v>
      </c>
      <c r="B146" s="47" t="s">
        <v>243</v>
      </c>
      <c r="C146" s="31" t="s">
        <v>244</v>
      </c>
      <c r="D146" s="32">
        <v>242</v>
      </c>
      <c r="E146" s="32">
        <v>-6.6</v>
      </c>
      <c r="F146" s="32">
        <v>18</v>
      </c>
      <c r="G146" s="32">
        <v>511</v>
      </c>
      <c r="H146" s="32"/>
      <c r="I146" s="32">
        <v>0.38</v>
      </c>
      <c r="J146" s="32">
        <v>0</v>
      </c>
      <c r="K146" s="32">
        <v>1.0215000000000001</v>
      </c>
      <c r="L146" s="32">
        <v>0.14287680000000003</v>
      </c>
      <c r="M146" s="34">
        <v>58.417999999999999</v>
      </c>
      <c r="N146" s="34">
        <f t="shared" si="3"/>
        <v>1.0058195592286502E-2</v>
      </c>
    </row>
    <row r="147" spans="1:14" ht="38.25" customHeight="1" x14ac:dyDescent="0.25">
      <c r="A147" s="32">
        <v>118</v>
      </c>
      <c r="B147" s="47" t="s">
        <v>245</v>
      </c>
      <c r="C147" s="31" t="s">
        <v>246</v>
      </c>
      <c r="D147" s="32">
        <v>242</v>
      </c>
      <c r="E147" s="32">
        <v>-6.6</v>
      </c>
      <c r="F147" s="32">
        <v>20</v>
      </c>
      <c r="G147" s="32">
        <v>0</v>
      </c>
      <c r="H147" s="32">
        <v>45.2</v>
      </c>
      <c r="I147" s="32">
        <v>0</v>
      </c>
      <c r="J147" s="32">
        <v>0</v>
      </c>
      <c r="K147" s="32"/>
      <c r="L147" s="32">
        <v>0</v>
      </c>
      <c r="M147" s="34">
        <v>8.8919999999999995</v>
      </c>
      <c r="N147" s="34">
        <f t="shared" si="3"/>
        <v>1.53099173553719E-3</v>
      </c>
    </row>
    <row r="148" spans="1:14" ht="38.25" customHeight="1" x14ac:dyDescent="0.25">
      <c r="A148" s="32">
        <v>119</v>
      </c>
      <c r="B148" s="47" t="s">
        <v>247</v>
      </c>
      <c r="C148" s="31" t="s">
        <v>248</v>
      </c>
      <c r="D148" s="32">
        <v>242</v>
      </c>
      <c r="E148" s="32">
        <v>-6.6</v>
      </c>
      <c r="F148" s="32">
        <v>20</v>
      </c>
      <c r="G148" s="32">
        <v>0</v>
      </c>
      <c r="H148" s="32">
        <v>45.5</v>
      </c>
      <c r="I148" s="32">
        <v>0</v>
      </c>
      <c r="J148" s="32">
        <v>0</v>
      </c>
      <c r="K148" s="32"/>
      <c r="L148" s="32">
        <v>0</v>
      </c>
      <c r="M148" s="34">
        <v>19.219000000000001</v>
      </c>
      <c r="N148" s="34">
        <f t="shared" si="3"/>
        <v>3.3090564738292015E-3</v>
      </c>
    </row>
    <row r="149" spans="1:14" ht="38.25" customHeight="1" x14ac:dyDescent="0.25">
      <c r="A149" s="32">
        <v>120</v>
      </c>
      <c r="B149" s="47" t="s">
        <v>249</v>
      </c>
      <c r="C149" s="31" t="s">
        <v>250</v>
      </c>
      <c r="D149" s="32">
        <v>242</v>
      </c>
      <c r="E149" s="32">
        <v>-6.6</v>
      </c>
      <c r="F149" s="32">
        <v>20</v>
      </c>
      <c r="G149" s="32">
        <v>2044.17</v>
      </c>
      <c r="H149" s="32"/>
      <c r="I149" s="32">
        <v>0.38</v>
      </c>
      <c r="J149" s="32">
        <v>0</v>
      </c>
      <c r="K149" s="32">
        <v>1.0298</v>
      </c>
      <c r="L149" s="32">
        <v>0</v>
      </c>
      <c r="M149" s="34">
        <v>69.387</v>
      </c>
      <c r="N149" s="34">
        <f t="shared" si="3"/>
        <v>1.1946797520661157E-2</v>
      </c>
    </row>
    <row r="150" spans="1:14" ht="38.25" customHeight="1" x14ac:dyDescent="0.25">
      <c r="A150" s="32">
        <v>121</v>
      </c>
      <c r="B150" s="47" t="s">
        <v>251</v>
      </c>
      <c r="C150" s="31" t="s">
        <v>252</v>
      </c>
      <c r="D150" s="32">
        <v>242</v>
      </c>
      <c r="E150" s="32">
        <v>-6.6</v>
      </c>
      <c r="F150" s="32">
        <v>20</v>
      </c>
      <c r="G150" s="32">
        <v>4511</v>
      </c>
      <c r="H150" s="32"/>
      <c r="I150" s="32">
        <v>0.38</v>
      </c>
      <c r="J150" s="32">
        <v>0</v>
      </c>
      <c r="K150" s="32">
        <v>1.31</v>
      </c>
      <c r="L150" s="32">
        <v>0.15449280000000001</v>
      </c>
      <c r="M150" s="34">
        <v>160.02500000000001</v>
      </c>
      <c r="N150" s="34">
        <f t="shared" si="3"/>
        <v>2.7552513774104684E-2</v>
      </c>
    </row>
    <row r="151" spans="1:14" ht="38.25" customHeight="1" x14ac:dyDescent="0.25">
      <c r="A151" s="32">
        <v>122</v>
      </c>
      <c r="B151" s="47" t="s">
        <v>253</v>
      </c>
      <c r="C151" s="31" t="s">
        <v>254</v>
      </c>
      <c r="D151" s="32">
        <v>242</v>
      </c>
      <c r="E151" s="32">
        <v>-6.6</v>
      </c>
      <c r="F151" s="32">
        <v>20</v>
      </c>
      <c r="G151" s="32">
        <v>0</v>
      </c>
      <c r="H151" s="32">
        <v>29.5</v>
      </c>
      <c r="I151" s="32">
        <v>0</v>
      </c>
      <c r="J151" s="32">
        <v>0</v>
      </c>
      <c r="K151" s="32"/>
      <c r="L151" s="32">
        <v>0</v>
      </c>
      <c r="M151" s="34">
        <v>6.1559999999999997</v>
      </c>
      <c r="N151" s="34">
        <f t="shared" si="3"/>
        <v>1.0599173553719008E-3</v>
      </c>
    </row>
    <row r="152" spans="1:14" ht="38.25" customHeight="1" x14ac:dyDescent="0.25">
      <c r="A152" s="32">
        <v>123</v>
      </c>
      <c r="B152" s="47" t="s">
        <v>255</v>
      </c>
      <c r="C152" s="31" t="s">
        <v>256</v>
      </c>
      <c r="D152" s="32">
        <v>242</v>
      </c>
      <c r="E152" s="32">
        <v>-6.6</v>
      </c>
      <c r="F152" s="32">
        <v>20</v>
      </c>
      <c r="G152" s="32">
        <v>0</v>
      </c>
      <c r="H152" s="32">
        <v>61.5</v>
      </c>
      <c r="I152" s="32">
        <v>0</v>
      </c>
      <c r="J152" s="32">
        <v>0</v>
      </c>
      <c r="K152" s="32"/>
      <c r="L152" s="32">
        <v>0</v>
      </c>
      <c r="M152" s="34">
        <v>12.768000000000001</v>
      </c>
      <c r="N152" s="34">
        <f>M152/5808</f>
        <v>2.1983471074380166E-3</v>
      </c>
    </row>
    <row r="153" spans="1:14" ht="38.25" customHeight="1" x14ac:dyDescent="0.25">
      <c r="A153" s="32">
        <v>124</v>
      </c>
      <c r="B153" s="47" t="s">
        <v>257</v>
      </c>
      <c r="C153" s="31" t="s">
        <v>258</v>
      </c>
      <c r="D153" s="32">
        <v>242</v>
      </c>
      <c r="E153" s="32">
        <v>-6.6</v>
      </c>
      <c r="F153" s="32">
        <v>20</v>
      </c>
      <c r="G153" s="32">
        <v>0</v>
      </c>
      <c r="H153" s="32">
        <v>44</v>
      </c>
      <c r="I153" s="32">
        <v>0</v>
      </c>
      <c r="J153" s="32">
        <v>0</v>
      </c>
      <c r="K153" s="32"/>
      <c r="L153" s="32">
        <v>0.15449280000000001</v>
      </c>
      <c r="M153" s="34">
        <f>7.73+1.546</f>
        <v>9.2759999999999998</v>
      </c>
      <c r="N153" s="34">
        <f>M153/5808</f>
        <v>1.5971074380165288E-3</v>
      </c>
    </row>
    <row r="154" spans="1:14" ht="38.25" customHeight="1" x14ac:dyDescent="0.25">
      <c r="A154" s="32">
        <v>125</v>
      </c>
      <c r="B154" s="61" t="s">
        <v>259</v>
      </c>
      <c r="C154" s="31" t="s">
        <v>260</v>
      </c>
      <c r="D154" s="32">
        <v>242</v>
      </c>
      <c r="E154" s="32">
        <v>-6.6</v>
      </c>
      <c r="F154" s="32">
        <v>20</v>
      </c>
      <c r="G154" s="32">
        <v>0</v>
      </c>
      <c r="H154" s="32">
        <v>44</v>
      </c>
      <c r="I154" s="32">
        <v>0</v>
      </c>
      <c r="J154" s="32">
        <v>0</v>
      </c>
      <c r="K154" s="32"/>
      <c r="L154" s="32">
        <v>0.15449280000000001</v>
      </c>
      <c r="M154" s="34">
        <v>7.968</v>
      </c>
      <c r="N154" s="34">
        <f>M154/5808</f>
        <v>1.3719008264462809E-3</v>
      </c>
    </row>
    <row r="155" spans="1:14" ht="38.25" customHeight="1" x14ac:dyDescent="0.25">
      <c r="A155" s="32">
        <v>126</v>
      </c>
      <c r="B155" s="61" t="s">
        <v>261</v>
      </c>
      <c r="C155" s="31" t="s">
        <v>262</v>
      </c>
      <c r="D155" s="32">
        <v>242</v>
      </c>
      <c r="E155" s="32">
        <v>-6.6</v>
      </c>
      <c r="F155" s="32">
        <v>20</v>
      </c>
      <c r="G155" s="32">
        <v>378.8</v>
      </c>
      <c r="H155" s="32">
        <v>0</v>
      </c>
      <c r="I155" s="32">
        <v>0</v>
      </c>
      <c r="J155" s="32">
        <v>0</v>
      </c>
      <c r="K155" s="32"/>
      <c r="L155" s="32">
        <v>0.15449280000000001</v>
      </c>
      <c r="M155" s="34">
        <v>23.988</v>
      </c>
      <c r="N155" s="34">
        <f>M155/5808</f>
        <v>4.1301652892561979E-3</v>
      </c>
    </row>
    <row r="156" spans="1:14" ht="38.25" customHeight="1" x14ac:dyDescent="0.25">
      <c r="A156" s="32">
        <v>127</v>
      </c>
      <c r="B156" s="47" t="s">
        <v>263</v>
      </c>
      <c r="C156" s="31" t="s">
        <v>264</v>
      </c>
      <c r="D156" s="32">
        <v>242</v>
      </c>
      <c r="E156" s="32">
        <v>-6.6</v>
      </c>
      <c r="F156" s="32">
        <v>20</v>
      </c>
      <c r="G156" s="32">
        <v>2479</v>
      </c>
      <c r="H156" s="32">
        <v>0</v>
      </c>
      <c r="I156" s="32">
        <v>0.38</v>
      </c>
      <c r="J156" s="32">
        <v>0</v>
      </c>
      <c r="K156" s="32">
        <v>1.0266999999999999</v>
      </c>
      <c r="L156" s="32"/>
      <c r="M156" s="34">
        <v>101.76600000000001</v>
      </c>
      <c r="N156" s="34">
        <f>M156/5808</f>
        <v>1.7521694214876034E-2</v>
      </c>
    </row>
    <row r="157" spans="1:14" ht="38.25" customHeight="1" x14ac:dyDescent="0.25">
      <c r="A157" s="32">
        <v>128</v>
      </c>
      <c r="B157" s="61" t="s">
        <v>265</v>
      </c>
      <c r="C157" s="31" t="s">
        <v>78</v>
      </c>
      <c r="D157" s="32">
        <v>242</v>
      </c>
      <c r="E157" s="32">
        <v>-6.6</v>
      </c>
      <c r="F157" s="32">
        <v>20</v>
      </c>
      <c r="G157" s="32">
        <v>0</v>
      </c>
      <c r="H157" s="32">
        <v>134.80000000000001</v>
      </c>
      <c r="I157" s="32">
        <v>0</v>
      </c>
      <c r="J157" s="32">
        <v>0</v>
      </c>
      <c r="K157" s="32"/>
      <c r="L157" s="32">
        <v>0</v>
      </c>
      <c r="M157" s="34">
        <v>29.248999999999999</v>
      </c>
      <c r="N157" s="34">
        <f t="shared" si="3"/>
        <v>5.0359848484848486E-3</v>
      </c>
    </row>
    <row r="158" spans="1:14" ht="38.25" customHeight="1" x14ac:dyDescent="0.25">
      <c r="A158" s="32">
        <v>129</v>
      </c>
      <c r="B158" s="61" t="s">
        <v>266</v>
      </c>
      <c r="C158" s="31" t="s">
        <v>267</v>
      </c>
      <c r="D158" s="32">
        <v>242</v>
      </c>
      <c r="E158" s="32">
        <v>-6.6</v>
      </c>
      <c r="F158" s="32">
        <v>20</v>
      </c>
      <c r="G158" s="32">
        <v>0</v>
      </c>
      <c r="H158" s="32">
        <v>81.5</v>
      </c>
      <c r="I158" s="32">
        <v>0.37</v>
      </c>
      <c r="J158" s="32">
        <v>0</v>
      </c>
      <c r="K158" s="32"/>
      <c r="L158" s="32">
        <v>0</v>
      </c>
      <c r="M158" s="34">
        <v>13.692</v>
      </c>
      <c r="N158" s="34">
        <f>M158/5808</f>
        <v>2.3574380165289257E-3</v>
      </c>
    </row>
    <row r="159" spans="1:14" ht="38.25" customHeight="1" x14ac:dyDescent="0.25">
      <c r="A159" s="32">
        <v>130</v>
      </c>
      <c r="B159" s="47" t="s">
        <v>268</v>
      </c>
      <c r="C159" s="31" t="s">
        <v>28</v>
      </c>
      <c r="D159" s="32">
        <v>242</v>
      </c>
      <c r="E159" s="32">
        <v>-6.6</v>
      </c>
      <c r="F159" s="32">
        <v>20</v>
      </c>
      <c r="G159" s="32">
        <v>2685</v>
      </c>
      <c r="H159" s="32"/>
      <c r="I159" s="32">
        <v>0.38</v>
      </c>
      <c r="J159" s="32">
        <v>0</v>
      </c>
      <c r="K159" s="32">
        <v>1.0286999999999999</v>
      </c>
      <c r="L159" s="32">
        <v>0.15449280000000001</v>
      </c>
      <c r="M159" s="34">
        <v>63.033999999999999</v>
      </c>
      <c r="N159" s="34">
        <f t="shared" si="3"/>
        <v>1.0852961432506887E-2</v>
      </c>
    </row>
    <row r="160" spans="1:14" ht="38.25" customHeight="1" x14ac:dyDescent="0.25">
      <c r="A160" s="32">
        <v>131</v>
      </c>
      <c r="B160" s="47" t="s">
        <v>269</v>
      </c>
      <c r="C160" s="31" t="s">
        <v>270</v>
      </c>
      <c r="D160" s="32">
        <v>242</v>
      </c>
      <c r="E160" s="32">
        <v>-6.6</v>
      </c>
      <c r="F160" s="32">
        <v>10</v>
      </c>
      <c r="G160" s="32">
        <v>398.16</v>
      </c>
      <c r="H160" s="32"/>
      <c r="I160" s="32">
        <v>0.7</v>
      </c>
      <c r="J160" s="32">
        <v>0</v>
      </c>
      <c r="K160" s="32">
        <v>1.0069999999999999</v>
      </c>
      <c r="L160" s="32"/>
      <c r="M160" s="34">
        <v>1.2569999999999999</v>
      </c>
      <c r="N160" s="34">
        <f t="shared" si="3"/>
        <v>2.1642561983471073E-4</v>
      </c>
    </row>
    <row r="161" spans="1:14" ht="38.25" customHeight="1" x14ac:dyDescent="0.25">
      <c r="A161" s="32">
        <v>132</v>
      </c>
      <c r="B161" s="61" t="s">
        <v>271</v>
      </c>
      <c r="C161" s="31" t="s">
        <v>272</v>
      </c>
      <c r="D161" s="32">
        <v>242</v>
      </c>
      <c r="E161" s="32">
        <v>-6.6</v>
      </c>
      <c r="F161" s="32">
        <v>20</v>
      </c>
      <c r="G161" s="32"/>
      <c r="H161" s="32">
        <v>19.8</v>
      </c>
      <c r="I161" s="32">
        <v>0</v>
      </c>
      <c r="J161" s="32">
        <v>0</v>
      </c>
      <c r="K161" s="32"/>
      <c r="L161" s="32"/>
      <c r="M161" s="34">
        <v>3.6120000000000001</v>
      </c>
      <c r="N161" s="34">
        <f t="shared" si="3"/>
        <v>6.2190082644628098E-4</v>
      </c>
    </row>
    <row r="162" spans="1:14" s="1" customFormat="1" ht="38.25" customHeight="1" x14ac:dyDescent="0.25">
      <c r="A162" s="32">
        <v>133</v>
      </c>
      <c r="B162" s="61" t="s">
        <v>273</v>
      </c>
      <c r="C162" s="31" t="s">
        <v>274</v>
      </c>
      <c r="D162" s="32">
        <v>242</v>
      </c>
      <c r="E162" s="32">
        <v>-6.6</v>
      </c>
      <c r="F162" s="32">
        <v>20</v>
      </c>
      <c r="G162" s="32">
        <v>1146.96</v>
      </c>
      <c r="H162" s="32"/>
      <c r="I162" s="32">
        <v>0.43</v>
      </c>
      <c r="J162" s="32">
        <v>0</v>
      </c>
      <c r="K162" s="32">
        <v>1</v>
      </c>
      <c r="L162" s="32"/>
      <c r="M162" s="34">
        <v>51.773000000000003</v>
      </c>
      <c r="N162" s="34">
        <f t="shared" si="3"/>
        <v>8.9140840220385681E-3</v>
      </c>
    </row>
    <row r="163" spans="1:14" ht="48" customHeight="1" x14ac:dyDescent="0.25">
      <c r="A163" s="32">
        <v>134</v>
      </c>
      <c r="B163" s="61" t="s">
        <v>275</v>
      </c>
      <c r="C163" s="31" t="s">
        <v>276</v>
      </c>
      <c r="D163" s="32">
        <v>242</v>
      </c>
      <c r="E163" s="32">
        <v>-6.6</v>
      </c>
      <c r="F163" s="32">
        <v>20</v>
      </c>
      <c r="G163" s="32">
        <v>6097</v>
      </c>
      <c r="H163" s="32">
        <v>104.5</v>
      </c>
      <c r="I163" s="32">
        <v>0.38</v>
      </c>
      <c r="J163" s="32">
        <v>0</v>
      </c>
      <c r="K163" s="32">
        <v>1.1379999999999999</v>
      </c>
      <c r="L163" s="32"/>
      <c r="M163" s="34">
        <v>75.388000000000005</v>
      </c>
      <c r="N163" s="34">
        <f t="shared" si="3"/>
        <v>1.2980027548209367E-2</v>
      </c>
    </row>
    <row r="164" spans="1:14" ht="48" customHeight="1" x14ac:dyDescent="0.25">
      <c r="A164" s="32">
        <v>135</v>
      </c>
      <c r="B164" s="61" t="s">
        <v>277</v>
      </c>
      <c r="C164" s="31" t="s">
        <v>278</v>
      </c>
      <c r="D164" s="32">
        <v>242</v>
      </c>
      <c r="E164" s="32">
        <v>-6.6</v>
      </c>
      <c r="F164" s="32">
        <v>15</v>
      </c>
      <c r="G164" s="32">
        <v>1846.6</v>
      </c>
      <c r="H164" s="32">
        <v>104.5</v>
      </c>
      <c r="I164" s="32">
        <v>0.38</v>
      </c>
      <c r="J164" s="32">
        <v>0</v>
      </c>
      <c r="K164" s="32">
        <v>1.1339999999999999</v>
      </c>
      <c r="L164" s="32"/>
      <c r="M164" s="34">
        <v>50.418999999999997</v>
      </c>
      <c r="N164" s="34">
        <f t="shared" si="3"/>
        <v>8.6809573002754811E-3</v>
      </c>
    </row>
    <row r="165" spans="1:14" ht="38.25" customHeight="1" x14ac:dyDescent="0.25">
      <c r="A165" s="32">
        <v>136</v>
      </c>
      <c r="B165" s="61" t="s">
        <v>279</v>
      </c>
      <c r="C165" s="31" t="s">
        <v>46</v>
      </c>
      <c r="D165" s="32">
        <v>242</v>
      </c>
      <c r="E165" s="32">
        <v>-6.6</v>
      </c>
      <c r="F165" s="32">
        <v>20</v>
      </c>
      <c r="G165" s="32"/>
      <c r="H165" s="32">
        <v>7.5</v>
      </c>
      <c r="I165" s="32">
        <v>0</v>
      </c>
      <c r="J165" s="32">
        <v>0</v>
      </c>
      <c r="K165" s="32"/>
      <c r="L165" s="32"/>
      <c r="M165" s="34">
        <v>2.0699999999999998</v>
      </c>
      <c r="N165" s="34">
        <f t="shared" si="3"/>
        <v>3.564049586776859E-4</v>
      </c>
    </row>
    <row r="166" spans="1:14" ht="38.25" customHeight="1" x14ac:dyDescent="0.25">
      <c r="A166" s="32">
        <v>137</v>
      </c>
      <c r="B166" s="61" t="s">
        <v>280</v>
      </c>
      <c r="C166" s="31" t="s">
        <v>281</v>
      </c>
      <c r="D166" s="32">
        <v>242</v>
      </c>
      <c r="E166" s="32">
        <v>-6.6</v>
      </c>
      <c r="F166" s="32">
        <v>20</v>
      </c>
      <c r="G166" s="32">
        <v>136.89599999999999</v>
      </c>
      <c r="H166" s="32"/>
      <c r="I166" s="32">
        <v>0.43</v>
      </c>
      <c r="J166" s="32">
        <v>0</v>
      </c>
      <c r="K166" s="32">
        <v>1.111</v>
      </c>
      <c r="L166" s="32"/>
      <c r="M166" s="34">
        <v>8.4149999999999991</v>
      </c>
      <c r="N166" s="34">
        <f t="shared" si="3"/>
        <v>1.4488636363636362E-3</v>
      </c>
    </row>
    <row r="167" spans="1:14" ht="38.25" customHeight="1" x14ac:dyDescent="0.25">
      <c r="A167" s="32">
        <v>138</v>
      </c>
      <c r="B167" s="61" t="s">
        <v>282</v>
      </c>
      <c r="C167" s="31" t="s">
        <v>283</v>
      </c>
      <c r="D167" s="32">
        <v>242</v>
      </c>
      <c r="E167" s="32">
        <v>-6.6</v>
      </c>
      <c r="F167" s="32">
        <v>20</v>
      </c>
      <c r="G167" s="32">
        <v>18.600000000000001</v>
      </c>
      <c r="H167" s="32"/>
      <c r="I167" s="32">
        <v>0.43</v>
      </c>
      <c r="J167" s="32">
        <v>0</v>
      </c>
      <c r="K167" s="32">
        <v>1.111</v>
      </c>
      <c r="L167" s="32"/>
      <c r="M167" s="34">
        <v>1.0289999999999999</v>
      </c>
      <c r="N167" s="34">
        <f t="shared" si="3"/>
        <v>1.7716942148760328E-4</v>
      </c>
    </row>
    <row r="168" spans="1:14" ht="38.25" customHeight="1" x14ac:dyDescent="0.25">
      <c r="A168" s="32">
        <v>139</v>
      </c>
      <c r="B168" s="54" t="s">
        <v>284</v>
      </c>
      <c r="C168" s="31" t="s">
        <v>285</v>
      </c>
      <c r="D168" s="32">
        <v>242</v>
      </c>
      <c r="E168" s="32">
        <v>-6.6</v>
      </c>
      <c r="F168" s="32">
        <v>20</v>
      </c>
      <c r="G168" s="32">
        <v>6156.5159999999996</v>
      </c>
      <c r="H168" s="32"/>
      <c r="I168" s="32">
        <v>0.43</v>
      </c>
      <c r="J168" s="32"/>
      <c r="K168" s="32">
        <v>1.101</v>
      </c>
      <c r="L168" s="32"/>
      <c r="M168" s="34">
        <f>61.252+56.544</f>
        <v>117.79599999999999</v>
      </c>
      <c r="N168" s="34">
        <f t="shared" si="3"/>
        <v>2.028168044077135E-2</v>
      </c>
    </row>
    <row r="169" spans="1:14" ht="38.25" customHeight="1" x14ac:dyDescent="0.25">
      <c r="A169" s="32">
        <v>140</v>
      </c>
      <c r="B169" s="61" t="s">
        <v>286</v>
      </c>
      <c r="C169" s="31" t="s">
        <v>287</v>
      </c>
      <c r="D169" s="32">
        <v>242</v>
      </c>
      <c r="E169" s="32">
        <v>-6.6</v>
      </c>
      <c r="F169" s="32">
        <v>20</v>
      </c>
      <c r="G169" s="32">
        <v>341.73599999999999</v>
      </c>
      <c r="H169" s="32"/>
      <c r="I169" s="32">
        <v>0.43</v>
      </c>
      <c r="J169" s="32"/>
      <c r="K169" s="32"/>
      <c r="L169" s="32"/>
      <c r="M169" s="34">
        <v>42.85</v>
      </c>
      <c r="N169" s="34">
        <f t="shared" si="3"/>
        <v>7.3777548209366392E-3</v>
      </c>
    </row>
    <row r="170" spans="1:14" ht="38.25" customHeight="1" x14ac:dyDescent="0.25">
      <c r="A170" s="32">
        <v>141</v>
      </c>
      <c r="B170" s="61" t="s">
        <v>288</v>
      </c>
      <c r="C170" s="31" t="s">
        <v>289</v>
      </c>
      <c r="D170" s="32">
        <v>242</v>
      </c>
      <c r="E170" s="32">
        <v>-6.6</v>
      </c>
      <c r="F170" s="32">
        <v>20</v>
      </c>
      <c r="G170" s="32"/>
      <c r="H170" s="32">
        <v>168.3</v>
      </c>
      <c r="I170" s="32">
        <v>0</v>
      </c>
      <c r="J170" s="32">
        <v>0</v>
      </c>
      <c r="K170" s="32"/>
      <c r="L170" s="32"/>
      <c r="M170" s="34">
        <v>71.09</v>
      </c>
      <c r="N170" s="34">
        <f t="shared" si="3"/>
        <v>1.2240013774104684E-2</v>
      </c>
    </row>
    <row r="171" spans="1:14" ht="38.25" customHeight="1" x14ac:dyDescent="0.25">
      <c r="A171" s="32">
        <v>142</v>
      </c>
      <c r="B171" s="61" t="s">
        <v>290</v>
      </c>
      <c r="C171" s="31" t="s">
        <v>291</v>
      </c>
      <c r="D171" s="32">
        <v>242</v>
      </c>
      <c r="E171" s="32">
        <v>-6.6</v>
      </c>
      <c r="F171" s="32">
        <v>20</v>
      </c>
      <c r="G171" s="32"/>
      <c r="H171" s="32">
        <v>248.5</v>
      </c>
      <c r="I171" s="32">
        <v>0</v>
      </c>
      <c r="J171" s="32">
        <v>0</v>
      </c>
      <c r="K171" s="32"/>
      <c r="L171" s="32"/>
      <c r="M171" s="34">
        <v>68.585999999999999</v>
      </c>
      <c r="N171" s="34">
        <f t="shared" si="3"/>
        <v>1.1808884297520661E-2</v>
      </c>
    </row>
    <row r="172" spans="1:14" ht="38.25" customHeight="1" x14ac:dyDescent="0.25">
      <c r="A172" s="32">
        <v>143</v>
      </c>
      <c r="B172" s="61" t="s">
        <v>292</v>
      </c>
      <c r="C172" s="31" t="s">
        <v>293</v>
      </c>
      <c r="D172" s="32">
        <v>242</v>
      </c>
      <c r="E172" s="32">
        <v>-6.6</v>
      </c>
      <c r="F172" s="32">
        <v>20</v>
      </c>
      <c r="G172" s="32"/>
      <c r="H172" s="32">
        <v>78</v>
      </c>
      <c r="I172" s="32">
        <v>0</v>
      </c>
      <c r="J172" s="32">
        <v>0</v>
      </c>
      <c r="K172" s="32"/>
      <c r="L172" s="32"/>
      <c r="M172" s="34">
        <v>14.231999999999999</v>
      </c>
      <c r="N172" s="34">
        <f t="shared" si="3"/>
        <v>2.4504132231404959E-3</v>
      </c>
    </row>
    <row r="173" spans="1:14" ht="38.25" customHeight="1" x14ac:dyDescent="0.25">
      <c r="A173" s="32">
        <v>144</v>
      </c>
      <c r="B173" s="61" t="s">
        <v>294</v>
      </c>
      <c r="C173" s="31" t="s">
        <v>295</v>
      </c>
      <c r="D173" s="32">
        <v>242</v>
      </c>
      <c r="E173" s="32">
        <v>-6.6</v>
      </c>
      <c r="F173" s="32">
        <v>10</v>
      </c>
      <c r="G173" s="32">
        <v>2512.16</v>
      </c>
      <c r="H173" s="32">
        <v>0</v>
      </c>
      <c r="I173" s="32">
        <v>0.43</v>
      </c>
      <c r="J173" s="32">
        <v>0</v>
      </c>
      <c r="K173" s="32">
        <v>1.0740000000000001</v>
      </c>
      <c r="L173" s="32"/>
      <c r="M173" s="34">
        <v>34.042000000000002</v>
      </c>
      <c r="N173" s="34">
        <f t="shared" si="3"/>
        <v>5.8612258953168045E-3</v>
      </c>
    </row>
    <row r="174" spans="1:14" ht="38.25" customHeight="1" x14ac:dyDescent="0.25">
      <c r="A174" s="32">
        <v>145</v>
      </c>
      <c r="B174" s="61" t="s">
        <v>296</v>
      </c>
      <c r="C174" s="31" t="s">
        <v>297</v>
      </c>
      <c r="D174" s="32">
        <v>242</v>
      </c>
      <c r="E174" s="32">
        <v>-6.6</v>
      </c>
      <c r="F174" s="32">
        <v>20</v>
      </c>
      <c r="G174" s="32"/>
      <c r="H174" s="32">
        <v>22.8</v>
      </c>
      <c r="I174" s="32">
        <v>0</v>
      </c>
      <c r="J174" s="32">
        <v>0</v>
      </c>
      <c r="K174" s="32"/>
      <c r="L174" s="32"/>
      <c r="M174" s="34">
        <v>6.2930000000000001</v>
      </c>
      <c r="N174" s="34">
        <f t="shared" si="3"/>
        <v>1.0835055096418732E-3</v>
      </c>
    </row>
    <row r="175" spans="1:14" ht="38.25" customHeight="1" x14ac:dyDescent="0.25">
      <c r="A175" s="32">
        <v>146</v>
      </c>
      <c r="B175" s="61" t="s">
        <v>298</v>
      </c>
      <c r="C175" s="31" t="s">
        <v>299</v>
      </c>
      <c r="D175" s="32">
        <v>242</v>
      </c>
      <c r="E175" s="32">
        <v>-6.6</v>
      </c>
      <c r="F175" s="32">
        <v>20</v>
      </c>
      <c r="G175" s="32"/>
      <c r="H175" s="32"/>
      <c r="I175" s="32">
        <v>0.43</v>
      </c>
      <c r="J175" s="32">
        <v>0</v>
      </c>
      <c r="K175" s="32">
        <v>1.038</v>
      </c>
      <c r="L175" s="32"/>
      <c r="M175" s="34">
        <v>9.9540000000000006</v>
      </c>
      <c r="N175" s="34">
        <f t="shared" si="3"/>
        <v>1.7138429752066116E-3</v>
      </c>
    </row>
    <row r="176" spans="1:14" ht="38.25" customHeight="1" x14ac:dyDescent="0.25">
      <c r="A176" s="32">
        <v>147</v>
      </c>
      <c r="B176" s="61" t="s">
        <v>300</v>
      </c>
      <c r="C176" s="31" t="s">
        <v>301</v>
      </c>
      <c r="D176" s="32">
        <v>242</v>
      </c>
      <c r="E176" s="32">
        <v>-6.6</v>
      </c>
      <c r="F176" s="32">
        <v>20</v>
      </c>
      <c r="G176" s="32">
        <v>52.823999999999998</v>
      </c>
      <c r="H176" s="32"/>
      <c r="I176" s="32">
        <v>0.43</v>
      </c>
      <c r="J176" s="32"/>
      <c r="K176" s="32">
        <v>1.1140000000000001</v>
      </c>
      <c r="L176" s="32"/>
      <c r="M176" s="34">
        <v>3.2549999999999999</v>
      </c>
      <c r="N176" s="34">
        <f t="shared" si="3"/>
        <v>5.6043388429752067E-4</v>
      </c>
    </row>
    <row r="177" spans="1:14" ht="38.25" customHeight="1" x14ac:dyDescent="0.25">
      <c r="A177" s="32">
        <v>148</v>
      </c>
      <c r="B177" s="47" t="s">
        <v>302</v>
      </c>
      <c r="C177" s="31" t="s">
        <v>303</v>
      </c>
      <c r="D177" s="32">
        <v>242</v>
      </c>
      <c r="E177" s="32">
        <v>-6.6</v>
      </c>
      <c r="F177" s="32">
        <v>20</v>
      </c>
      <c r="G177" s="32">
        <v>0</v>
      </c>
      <c r="H177" s="32">
        <v>69</v>
      </c>
      <c r="I177" s="32">
        <v>0</v>
      </c>
      <c r="J177" s="32">
        <v>0</v>
      </c>
      <c r="K177" s="33"/>
      <c r="L177" s="32">
        <v>0</v>
      </c>
      <c r="M177" s="52">
        <v>14.076000000000001</v>
      </c>
      <c r="N177" s="34">
        <f>M177/5808</f>
        <v>2.4235537190082646E-3</v>
      </c>
    </row>
    <row r="178" spans="1:14" ht="48.75" customHeight="1" x14ac:dyDescent="0.25">
      <c r="A178" s="32">
        <v>149</v>
      </c>
      <c r="B178" s="47" t="s">
        <v>304</v>
      </c>
      <c r="C178" s="31" t="s">
        <v>305</v>
      </c>
      <c r="D178" s="32">
        <v>242</v>
      </c>
      <c r="E178" s="32">
        <v>-6.6</v>
      </c>
      <c r="F178" s="32">
        <v>20</v>
      </c>
      <c r="G178" s="32">
        <v>273.51</v>
      </c>
      <c r="H178" s="32">
        <v>251.9</v>
      </c>
      <c r="I178" s="32">
        <v>0.38</v>
      </c>
      <c r="J178" s="32">
        <v>0</v>
      </c>
      <c r="K178" s="33">
        <v>1.27</v>
      </c>
      <c r="L178" s="32">
        <v>0</v>
      </c>
      <c r="M178" s="52">
        <v>75.174000000000007</v>
      </c>
      <c r="N178" s="34">
        <f t="shared" ref="N178:N190" si="4">M178/5808</f>
        <v>1.2943181818181819E-2</v>
      </c>
    </row>
    <row r="179" spans="1:14" ht="39.75" customHeight="1" x14ac:dyDescent="0.25">
      <c r="A179" s="32">
        <v>150</v>
      </c>
      <c r="B179" s="47" t="s">
        <v>306</v>
      </c>
      <c r="C179" s="31" t="s">
        <v>72</v>
      </c>
      <c r="D179" s="32">
        <v>242</v>
      </c>
      <c r="E179" s="32">
        <v>-6.6</v>
      </c>
      <c r="F179" s="32">
        <v>16</v>
      </c>
      <c r="G179" s="32">
        <v>226.02</v>
      </c>
      <c r="H179" s="32"/>
      <c r="I179" s="32">
        <v>0.43</v>
      </c>
      <c r="J179" s="32">
        <v>0</v>
      </c>
      <c r="K179" s="33">
        <v>1.3049999999999999</v>
      </c>
      <c r="L179" s="32">
        <v>0</v>
      </c>
      <c r="M179" s="52">
        <f>4.164+65.171</f>
        <v>69.335000000000008</v>
      </c>
      <c r="N179" s="34">
        <f t="shared" si="4"/>
        <v>1.1937844352617081E-2</v>
      </c>
    </row>
    <row r="180" spans="1:14" ht="39.75" customHeight="1" x14ac:dyDescent="0.25">
      <c r="A180" s="32">
        <v>151</v>
      </c>
      <c r="B180" s="47" t="s">
        <v>307</v>
      </c>
      <c r="C180" s="31" t="s">
        <v>308</v>
      </c>
      <c r="D180" s="32">
        <v>242</v>
      </c>
      <c r="E180" s="32">
        <v>-6.6</v>
      </c>
      <c r="F180" s="32">
        <v>16</v>
      </c>
      <c r="G180" s="32">
        <v>118.49</v>
      </c>
      <c r="H180" s="32"/>
      <c r="I180" s="32">
        <v>0.43</v>
      </c>
      <c r="J180" s="32">
        <v>0</v>
      </c>
      <c r="K180" s="33">
        <v>1.3049999999999999</v>
      </c>
      <c r="L180" s="32">
        <v>0</v>
      </c>
      <c r="M180" s="52">
        <v>7.1859999999999999</v>
      </c>
      <c r="N180" s="34">
        <f t="shared" si="4"/>
        <v>1.237258953168044E-3</v>
      </c>
    </row>
    <row r="181" spans="1:14" ht="39.75" customHeight="1" x14ac:dyDescent="0.25">
      <c r="A181" s="32">
        <v>152</v>
      </c>
      <c r="B181" s="47" t="s">
        <v>309</v>
      </c>
      <c r="C181" s="31" t="s">
        <v>310</v>
      </c>
      <c r="D181" s="32">
        <v>242</v>
      </c>
      <c r="E181" s="32">
        <v>-6.6</v>
      </c>
      <c r="F181" s="32">
        <v>20</v>
      </c>
      <c r="G181" s="32">
        <v>0</v>
      </c>
      <c r="H181" s="32">
        <v>11.1</v>
      </c>
      <c r="I181" s="32">
        <v>0.43</v>
      </c>
      <c r="J181" s="32">
        <v>0</v>
      </c>
      <c r="K181" s="33"/>
      <c r="L181" s="32"/>
      <c r="M181" s="52">
        <v>4.6660000000000004</v>
      </c>
      <c r="N181" s="34">
        <f t="shared" si="4"/>
        <v>8.0337465564738299E-4</v>
      </c>
    </row>
    <row r="182" spans="1:14" ht="39.75" customHeight="1" x14ac:dyDescent="0.25">
      <c r="A182" s="32">
        <v>153</v>
      </c>
      <c r="B182" s="61" t="s">
        <v>311</v>
      </c>
      <c r="C182" s="31" t="s">
        <v>312</v>
      </c>
      <c r="D182" s="32">
        <v>242</v>
      </c>
      <c r="E182" s="32">
        <v>-6.6</v>
      </c>
      <c r="F182" s="32">
        <v>20</v>
      </c>
      <c r="G182" s="32">
        <v>0</v>
      </c>
      <c r="H182" s="32">
        <v>22</v>
      </c>
      <c r="I182" s="32">
        <v>0.43</v>
      </c>
      <c r="J182" s="32">
        <v>0</v>
      </c>
      <c r="K182" s="33"/>
      <c r="L182" s="32"/>
      <c r="M182" s="52">
        <v>5.2309999999999999</v>
      </c>
      <c r="N182" s="34">
        <f>M182/5808</f>
        <v>9.0065426997245181E-4</v>
      </c>
    </row>
    <row r="183" spans="1:14" ht="39.75" customHeight="1" x14ac:dyDescent="0.25">
      <c r="A183" s="32">
        <v>154</v>
      </c>
      <c r="B183" s="61" t="s">
        <v>313</v>
      </c>
      <c r="C183" s="31" t="s">
        <v>314</v>
      </c>
      <c r="D183" s="32">
        <v>242</v>
      </c>
      <c r="E183" s="32">
        <v>-6.6</v>
      </c>
      <c r="F183" s="32">
        <v>20</v>
      </c>
      <c r="G183" s="32">
        <v>7.6</v>
      </c>
      <c r="H183" s="32">
        <v>22</v>
      </c>
      <c r="I183" s="32">
        <v>0.43</v>
      </c>
      <c r="J183" s="32">
        <v>0</v>
      </c>
      <c r="K183" s="33"/>
      <c r="L183" s="32"/>
      <c r="M183" s="52">
        <v>3.24</v>
      </c>
      <c r="N183" s="34">
        <f>M183/5808</f>
        <v>5.5785123966942151E-4</v>
      </c>
    </row>
    <row r="184" spans="1:14" ht="39.75" customHeight="1" x14ac:dyDescent="0.25">
      <c r="A184" s="32">
        <v>155</v>
      </c>
      <c r="B184" s="61" t="s">
        <v>315</v>
      </c>
      <c r="C184" s="31" t="s">
        <v>316</v>
      </c>
      <c r="D184" s="32">
        <v>242</v>
      </c>
      <c r="E184" s="32">
        <v>-6.6</v>
      </c>
      <c r="F184" s="32">
        <v>20</v>
      </c>
      <c r="G184" s="32">
        <v>339</v>
      </c>
      <c r="H184" s="32"/>
      <c r="I184" s="32">
        <v>1.004</v>
      </c>
      <c r="J184" s="32"/>
      <c r="K184" s="33"/>
      <c r="L184" s="32"/>
      <c r="M184" s="52">
        <v>21.635999999999999</v>
      </c>
      <c r="N184" s="34">
        <f>M184/5808</f>
        <v>3.725206611570248E-3</v>
      </c>
    </row>
    <row r="185" spans="1:14" s="1" customFormat="1" ht="39.75" customHeight="1" x14ac:dyDescent="0.25">
      <c r="A185" s="32">
        <v>156</v>
      </c>
      <c r="B185" s="61" t="s">
        <v>317</v>
      </c>
      <c r="C185" s="31" t="s">
        <v>258</v>
      </c>
      <c r="D185" s="32">
        <v>242</v>
      </c>
      <c r="E185" s="32">
        <v>-6.6</v>
      </c>
      <c r="F185" s="32">
        <v>20</v>
      </c>
      <c r="G185" s="32">
        <v>10.199999999999999</v>
      </c>
      <c r="H185" s="32"/>
      <c r="I185" s="32">
        <v>0.43</v>
      </c>
      <c r="J185" s="32">
        <v>0</v>
      </c>
      <c r="K185" s="33"/>
      <c r="L185" s="32"/>
      <c r="M185" s="52">
        <v>4.282</v>
      </c>
      <c r="N185" s="34">
        <f t="shared" ref="N185:N186" si="5">M185/5808</f>
        <v>7.3725895316804413E-4</v>
      </c>
    </row>
    <row r="186" spans="1:14" ht="29.25" customHeight="1" x14ac:dyDescent="0.25">
      <c r="A186" s="32">
        <v>157</v>
      </c>
      <c r="B186" s="61" t="s">
        <v>318</v>
      </c>
      <c r="C186" s="31" t="s">
        <v>319</v>
      </c>
      <c r="D186" s="32">
        <v>242</v>
      </c>
      <c r="E186" s="32">
        <v>-6.6</v>
      </c>
      <c r="F186" s="32">
        <v>15</v>
      </c>
      <c r="G186" s="32">
        <v>165.6</v>
      </c>
      <c r="H186" s="32"/>
      <c r="I186" s="32">
        <v>0.38</v>
      </c>
      <c r="J186" s="32">
        <v>0</v>
      </c>
      <c r="K186" s="33">
        <v>1.048</v>
      </c>
      <c r="L186" s="32"/>
      <c r="M186" s="52">
        <f>3.851+3.851</f>
        <v>7.702</v>
      </c>
      <c r="N186" s="34">
        <f t="shared" si="5"/>
        <v>1.3261019283746557E-3</v>
      </c>
    </row>
    <row r="187" spans="1:14" ht="39.75" customHeight="1" x14ac:dyDescent="0.25">
      <c r="A187" s="32">
        <v>158</v>
      </c>
      <c r="B187" s="61" t="s">
        <v>320</v>
      </c>
      <c r="C187" s="31" t="s">
        <v>321</v>
      </c>
      <c r="D187" s="32">
        <v>242</v>
      </c>
      <c r="E187" s="32">
        <v>-6.6</v>
      </c>
      <c r="F187" s="32">
        <v>20</v>
      </c>
      <c r="G187" s="32"/>
      <c r="H187" s="32">
        <v>59.8</v>
      </c>
      <c r="I187" s="32">
        <v>0</v>
      </c>
      <c r="J187" s="32">
        <v>0</v>
      </c>
      <c r="K187" s="33"/>
      <c r="L187" s="32"/>
      <c r="M187" s="52">
        <v>12.204000000000001</v>
      </c>
      <c r="N187" s="34">
        <f t="shared" si="4"/>
        <v>2.1012396694214878E-3</v>
      </c>
    </row>
    <row r="188" spans="1:14" ht="39.75" customHeight="1" x14ac:dyDescent="0.25">
      <c r="A188" s="32">
        <v>159</v>
      </c>
      <c r="B188" s="61" t="s">
        <v>322</v>
      </c>
      <c r="C188" s="31" t="s">
        <v>323</v>
      </c>
      <c r="D188" s="32">
        <v>242</v>
      </c>
      <c r="E188" s="32">
        <v>-6.6</v>
      </c>
      <c r="F188" s="32">
        <v>20</v>
      </c>
      <c r="G188" s="32">
        <v>102.28</v>
      </c>
      <c r="H188" s="32"/>
      <c r="I188" s="32">
        <v>0.43</v>
      </c>
      <c r="J188" s="32">
        <v>0</v>
      </c>
      <c r="K188" s="33">
        <v>1.1140000000000001</v>
      </c>
      <c r="L188" s="32"/>
      <c r="M188" s="52">
        <v>6.3049999999999997</v>
      </c>
      <c r="N188" s="34">
        <f t="shared" si="4"/>
        <v>1.0855716253443525E-3</v>
      </c>
    </row>
    <row r="189" spans="1:14" ht="39.75" customHeight="1" x14ac:dyDescent="0.25">
      <c r="A189" s="32">
        <v>160</v>
      </c>
      <c r="B189" s="61" t="s">
        <v>324</v>
      </c>
      <c r="C189" s="31" t="s">
        <v>230</v>
      </c>
      <c r="D189" s="32">
        <v>242</v>
      </c>
      <c r="E189" s="32">
        <v>-6.6</v>
      </c>
      <c r="F189" s="32">
        <v>18</v>
      </c>
      <c r="G189" s="32">
        <v>2777</v>
      </c>
      <c r="H189" s="33"/>
      <c r="I189" s="33">
        <v>0.43</v>
      </c>
      <c r="J189" s="32">
        <v>0</v>
      </c>
      <c r="K189" s="32">
        <v>1.0069999999999999</v>
      </c>
      <c r="L189" s="32">
        <v>0.14287680000000003</v>
      </c>
      <c r="M189" s="34">
        <v>159.89400000000001</v>
      </c>
      <c r="N189" s="34">
        <f>M189/5808</f>
        <v>2.7529958677685953E-2</v>
      </c>
    </row>
    <row r="190" spans="1:14" ht="39.75" customHeight="1" x14ac:dyDescent="0.25">
      <c r="A190" s="32">
        <v>161</v>
      </c>
      <c r="B190" s="61" t="s">
        <v>325</v>
      </c>
      <c r="C190" s="31" t="s">
        <v>297</v>
      </c>
      <c r="D190" s="32">
        <v>242</v>
      </c>
      <c r="E190" s="32">
        <v>-6.6</v>
      </c>
      <c r="F190" s="32">
        <v>18</v>
      </c>
      <c r="G190" s="64">
        <v>1856.364</v>
      </c>
      <c r="H190" s="32"/>
      <c r="I190" s="32">
        <v>0.43</v>
      </c>
      <c r="J190" s="32">
        <v>0</v>
      </c>
      <c r="K190" s="33">
        <v>1.0405</v>
      </c>
      <c r="L190" s="32">
        <v>0.14287680000000003</v>
      </c>
      <c r="M190" s="52">
        <v>79.504000000000005</v>
      </c>
      <c r="N190" s="34">
        <f t="shared" si="4"/>
        <v>1.3688705234159781E-2</v>
      </c>
    </row>
    <row r="191" spans="1:14" ht="39.75" customHeight="1" x14ac:dyDescent="0.25">
      <c r="A191" s="32">
        <v>162</v>
      </c>
      <c r="B191" s="65" t="s">
        <v>326</v>
      </c>
      <c r="C191" s="31" t="s">
        <v>327</v>
      </c>
      <c r="D191" s="32">
        <v>242</v>
      </c>
      <c r="E191" s="32">
        <v>-6.6</v>
      </c>
      <c r="F191" s="33">
        <v>20</v>
      </c>
      <c r="G191" s="32">
        <v>0</v>
      </c>
      <c r="H191" s="32">
        <v>16.600000000000001</v>
      </c>
      <c r="I191" s="35">
        <v>0.37</v>
      </c>
      <c r="J191" s="33">
        <v>0</v>
      </c>
      <c r="K191" s="33"/>
      <c r="L191" s="32">
        <v>0</v>
      </c>
      <c r="M191" s="34">
        <f>3.324</f>
        <v>3.3239999999999998</v>
      </c>
      <c r="N191" s="34">
        <f>M191/5808</f>
        <v>5.7231404958677683E-4</v>
      </c>
    </row>
    <row r="192" spans="1:14" ht="39.75" customHeight="1" x14ac:dyDescent="0.25">
      <c r="A192" s="32">
        <v>163</v>
      </c>
      <c r="B192" s="47" t="s">
        <v>328</v>
      </c>
      <c r="C192" s="31" t="s">
        <v>329</v>
      </c>
      <c r="D192" s="32">
        <v>242</v>
      </c>
      <c r="E192" s="32">
        <v>-6.6</v>
      </c>
      <c r="F192" s="32">
        <v>20</v>
      </c>
      <c r="G192" s="32">
        <v>0</v>
      </c>
      <c r="H192" s="32">
        <v>44.7</v>
      </c>
      <c r="I192" s="32">
        <v>0</v>
      </c>
      <c r="J192" s="32">
        <v>0</v>
      </c>
      <c r="K192" s="32"/>
      <c r="L192" s="32">
        <v>0</v>
      </c>
      <c r="M192" s="34">
        <v>9.3360000000000003</v>
      </c>
      <c r="N192" s="34">
        <f t="shared" ref="N192:N233" si="6">M192/5808</f>
        <v>1.6074380165289257E-3</v>
      </c>
    </row>
    <row r="193" spans="1:14" ht="39.75" customHeight="1" x14ac:dyDescent="0.25">
      <c r="A193" s="32">
        <v>164</v>
      </c>
      <c r="B193" s="47" t="s">
        <v>330</v>
      </c>
      <c r="C193" s="31" t="s">
        <v>331</v>
      </c>
      <c r="D193" s="32">
        <v>242</v>
      </c>
      <c r="E193" s="32">
        <v>-6.6</v>
      </c>
      <c r="F193" s="32">
        <v>20</v>
      </c>
      <c r="G193" s="32">
        <v>1827</v>
      </c>
      <c r="H193" s="32"/>
      <c r="I193" s="32">
        <v>0.43</v>
      </c>
      <c r="J193" s="32"/>
      <c r="K193" s="32">
        <v>1.163</v>
      </c>
      <c r="L193" s="32"/>
      <c r="M193" s="34">
        <v>71.623000000000005</v>
      </c>
      <c r="N193" s="34">
        <f t="shared" si="6"/>
        <v>1.2331783746556475E-2</v>
      </c>
    </row>
    <row r="194" spans="1:14" ht="39.75" customHeight="1" x14ac:dyDescent="0.25">
      <c r="A194" s="32">
        <v>165</v>
      </c>
      <c r="B194" s="47" t="s">
        <v>332</v>
      </c>
      <c r="C194" s="31" t="s">
        <v>60</v>
      </c>
      <c r="D194" s="32">
        <v>242</v>
      </c>
      <c r="E194" s="32">
        <v>-6.6</v>
      </c>
      <c r="F194" s="32">
        <v>20</v>
      </c>
      <c r="G194" s="32">
        <v>0</v>
      </c>
      <c r="H194" s="32">
        <v>37.4</v>
      </c>
      <c r="I194" s="32">
        <v>0.5</v>
      </c>
      <c r="J194" s="32">
        <v>0</v>
      </c>
      <c r="K194" s="32"/>
      <c r="L194" s="32">
        <v>0</v>
      </c>
      <c r="M194" s="34">
        <v>15.798</v>
      </c>
      <c r="N194" s="34">
        <f t="shared" si="6"/>
        <v>2.7200413223140494E-3</v>
      </c>
    </row>
    <row r="195" spans="1:14" ht="39.75" customHeight="1" x14ac:dyDescent="0.25">
      <c r="A195" s="32">
        <v>166</v>
      </c>
      <c r="B195" s="47" t="s">
        <v>333</v>
      </c>
      <c r="C195" s="31" t="s">
        <v>334</v>
      </c>
      <c r="D195" s="32">
        <v>242</v>
      </c>
      <c r="E195" s="32">
        <v>-6.6</v>
      </c>
      <c r="F195" s="32">
        <v>20</v>
      </c>
      <c r="G195" s="35">
        <v>0</v>
      </c>
      <c r="H195" s="32">
        <v>56.6</v>
      </c>
      <c r="I195" s="35">
        <v>0.47</v>
      </c>
      <c r="J195" s="32">
        <v>0</v>
      </c>
      <c r="K195" s="32"/>
      <c r="L195" s="32">
        <v>0</v>
      </c>
      <c r="M195" s="34">
        <v>23.904</v>
      </c>
      <c r="N195" s="34">
        <f>M195/5808</f>
        <v>4.1157024793388427E-3</v>
      </c>
    </row>
    <row r="196" spans="1:14" ht="39.75" customHeight="1" x14ac:dyDescent="0.25">
      <c r="A196" s="32">
        <v>167</v>
      </c>
      <c r="B196" s="47" t="s">
        <v>335</v>
      </c>
      <c r="C196" s="31" t="s">
        <v>336</v>
      </c>
      <c r="D196" s="32">
        <v>242</v>
      </c>
      <c r="E196" s="32">
        <v>-6.6</v>
      </c>
      <c r="F196" s="32">
        <v>20</v>
      </c>
      <c r="G196" s="32">
        <v>627.84</v>
      </c>
      <c r="H196" s="32">
        <v>120.2</v>
      </c>
      <c r="I196" s="32">
        <v>0.43</v>
      </c>
      <c r="J196" s="32">
        <v>0</v>
      </c>
      <c r="K196" s="33">
        <v>1.03</v>
      </c>
      <c r="L196" s="32">
        <v>0</v>
      </c>
      <c r="M196" s="52">
        <v>52.22</v>
      </c>
      <c r="N196" s="34">
        <f t="shared" si="6"/>
        <v>8.9910468319559234E-3</v>
      </c>
    </row>
    <row r="197" spans="1:14" ht="39.75" customHeight="1" x14ac:dyDescent="0.25">
      <c r="A197" s="32">
        <v>168</v>
      </c>
      <c r="B197" s="47" t="s">
        <v>337</v>
      </c>
      <c r="C197" s="31" t="s">
        <v>338</v>
      </c>
      <c r="D197" s="32">
        <v>242</v>
      </c>
      <c r="E197" s="32">
        <v>-6.6</v>
      </c>
      <c r="F197" s="32">
        <v>20</v>
      </c>
      <c r="G197" s="32">
        <v>0</v>
      </c>
      <c r="H197" s="32">
        <v>45.25</v>
      </c>
      <c r="I197" s="32">
        <v>0.39</v>
      </c>
      <c r="J197" s="32">
        <v>0</v>
      </c>
      <c r="K197" s="32"/>
      <c r="L197" s="32">
        <v>0</v>
      </c>
      <c r="M197" s="34">
        <v>9.2279999999999998</v>
      </c>
      <c r="N197" s="34">
        <f t="shared" si="6"/>
        <v>1.5888429752066115E-3</v>
      </c>
    </row>
    <row r="198" spans="1:14" ht="39.75" customHeight="1" x14ac:dyDescent="0.25">
      <c r="A198" s="32">
        <v>169</v>
      </c>
      <c r="B198" s="61" t="s">
        <v>339</v>
      </c>
      <c r="C198" s="31" t="s">
        <v>340</v>
      </c>
      <c r="D198" s="32">
        <v>242</v>
      </c>
      <c r="E198" s="32">
        <v>-6.6</v>
      </c>
      <c r="F198" s="32">
        <v>20</v>
      </c>
      <c r="G198" s="32">
        <v>0</v>
      </c>
      <c r="H198" s="32">
        <v>45.25</v>
      </c>
      <c r="I198" s="32">
        <v>0.39</v>
      </c>
      <c r="J198" s="32">
        <v>0</v>
      </c>
      <c r="K198" s="32"/>
      <c r="L198" s="32">
        <v>0</v>
      </c>
      <c r="M198" s="34">
        <v>9.2279999999999998</v>
      </c>
      <c r="N198" s="34">
        <f t="shared" si="6"/>
        <v>1.5888429752066115E-3</v>
      </c>
    </row>
    <row r="199" spans="1:14" ht="39.75" customHeight="1" x14ac:dyDescent="0.25">
      <c r="A199" s="32">
        <v>170</v>
      </c>
      <c r="B199" s="47" t="s">
        <v>341</v>
      </c>
      <c r="C199" s="31" t="s">
        <v>342</v>
      </c>
      <c r="D199" s="32">
        <v>242</v>
      </c>
      <c r="E199" s="32">
        <v>-6.6</v>
      </c>
      <c r="F199" s="32">
        <v>20</v>
      </c>
      <c r="G199" s="32">
        <v>1223.2</v>
      </c>
      <c r="H199" s="32"/>
      <c r="I199" s="32">
        <v>0.35</v>
      </c>
      <c r="J199" s="32"/>
      <c r="K199" s="32">
        <v>1</v>
      </c>
      <c r="L199" s="32"/>
      <c r="M199" s="34">
        <v>99.15</v>
      </c>
      <c r="N199" s="34">
        <f t="shared" si="6"/>
        <v>1.7071280991735539E-2</v>
      </c>
    </row>
    <row r="200" spans="1:14" ht="39.75" customHeight="1" x14ac:dyDescent="0.25">
      <c r="A200" s="32">
        <v>171</v>
      </c>
      <c r="B200" s="47" t="s">
        <v>343</v>
      </c>
      <c r="C200" s="31" t="s">
        <v>303</v>
      </c>
      <c r="D200" s="32">
        <v>242</v>
      </c>
      <c r="E200" s="32">
        <v>-6.6</v>
      </c>
      <c r="F200" s="32">
        <v>20</v>
      </c>
      <c r="G200" s="32">
        <v>297.92399999999998</v>
      </c>
      <c r="H200" s="32"/>
      <c r="I200" s="32">
        <v>0.43</v>
      </c>
      <c r="J200" s="32"/>
      <c r="K200" s="32">
        <v>1.0076000000000001</v>
      </c>
      <c r="L200" s="32"/>
      <c r="M200" s="34">
        <f>10.527+5.151</f>
        <v>15.677999999999999</v>
      </c>
      <c r="N200" s="34">
        <f t="shared" si="6"/>
        <v>2.6993801652892562E-3</v>
      </c>
    </row>
    <row r="201" spans="1:14" ht="39.75" customHeight="1" x14ac:dyDescent="0.25">
      <c r="A201" s="32">
        <v>172</v>
      </c>
      <c r="B201" s="47" t="s">
        <v>344</v>
      </c>
      <c r="C201" s="31" t="s">
        <v>203</v>
      </c>
      <c r="D201" s="32">
        <v>242</v>
      </c>
      <c r="E201" s="32">
        <v>-6.6</v>
      </c>
      <c r="F201" s="32">
        <v>20</v>
      </c>
      <c r="G201" s="32">
        <v>0</v>
      </c>
      <c r="H201" s="32">
        <v>57.6</v>
      </c>
      <c r="I201" s="32">
        <v>0</v>
      </c>
      <c r="J201" s="32">
        <v>0</v>
      </c>
      <c r="K201" s="32"/>
      <c r="L201" s="32">
        <v>0</v>
      </c>
      <c r="M201" s="34">
        <f>14.575+1.323</f>
        <v>15.898</v>
      </c>
      <c r="N201" s="34">
        <f t="shared" si="6"/>
        <v>2.7372589531680439E-3</v>
      </c>
    </row>
    <row r="202" spans="1:14" ht="39.75" customHeight="1" x14ac:dyDescent="0.25">
      <c r="A202" s="32">
        <v>173</v>
      </c>
      <c r="B202" s="61" t="s">
        <v>345</v>
      </c>
      <c r="C202" s="31" t="s">
        <v>346</v>
      </c>
      <c r="D202" s="32">
        <v>242</v>
      </c>
      <c r="E202" s="32">
        <v>-6.6</v>
      </c>
      <c r="F202" s="32">
        <v>20</v>
      </c>
      <c r="G202" s="32">
        <v>1644.29</v>
      </c>
      <c r="H202" s="32"/>
      <c r="I202" s="32">
        <v>0.35</v>
      </c>
      <c r="J202" s="32">
        <v>0</v>
      </c>
      <c r="K202" s="32">
        <v>1.2569999999999999</v>
      </c>
      <c r="L202" s="32">
        <v>0</v>
      </c>
      <c r="M202" s="34">
        <v>62.704000000000001</v>
      </c>
      <c r="N202" s="34">
        <f>M202/5808</f>
        <v>1.0796143250688705E-2</v>
      </c>
    </row>
    <row r="203" spans="1:14" ht="39.75" customHeight="1" x14ac:dyDescent="0.25">
      <c r="A203" s="32">
        <v>174</v>
      </c>
      <c r="B203" s="61" t="s">
        <v>347</v>
      </c>
      <c r="C203" s="31" t="s">
        <v>348</v>
      </c>
      <c r="D203" s="32">
        <v>242</v>
      </c>
      <c r="E203" s="32">
        <v>-6.6</v>
      </c>
      <c r="F203" s="32">
        <v>20</v>
      </c>
      <c r="G203" s="32">
        <v>0</v>
      </c>
      <c r="H203" s="32">
        <v>94</v>
      </c>
      <c r="I203" s="32">
        <v>0.48</v>
      </c>
      <c r="J203" s="32">
        <v>0</v>
      </c>
      <c r="K203" s="32"/>
      <c r="L203" s="32">
        <v>0</v>
      </c>
      <c r="M203" s="34">
        <v>25.943999999999999</v>
      </c>
      <c r="N203" s="34">
        <f>M203/5808</f>
        <v>4.4669421487603302E-3</v>
      </c>
    </row>
    <row r="204" spans="1:14" ht="39.75" customHeight="1" x14ac:dyDescent="0.25">
      <c r="A204" s="32">
        <v>175</v>
      </c>
      <c r="B204" s="61" t="s">
        <v>349</v>
      </c>
      <c r="C204" s="31" t="s">
        <v>350</v>
      </c>
      <c r="D204" s="32">
        <v>242</v>
      </c>
      <c r="E204" s="32">
        <v>-6.6</v>
      </c>
      <c r="F204" s="32">
        <v>20</v>
      </c>
      <c r="G204" s="32">
        <v>0</v>
      </c>
      <c r="H204" s="32">
        <v>84.5</v>
      </c>
      <c r="I204" s="32">
        <v>0.43</v>
      </c>
      <c r="J204" s="32">
        <v>0</v>
      </c>
      <c r="K204" s="32"/>
      <c r="L204" s="32">
        <v>0</v>
      </c>
      <c r="M204" s="34">
        <v>23.327999999999999</v>
      </c>
      <c r="N204" s="34">
        <f>M204/5808</f>
        <v>4.0165289256198344E-3</v>
      </c>
    </row>
    <row r="205" spans="1:14" ht="39.75" customHeight="1" x14ac:dyDescent="0.25">
      <c r="A205" s="32">
        <v>176</v>
      </c>
      <c r="B205" s="47" t="s">
        <v>351</v>
      </c>
      <c r="C205" s="31" t="s">
        <v>352</v>
      </c>
      <c r="D205" s="32">
        <v>242</v>
      </c>
      <c r="E205" s="32">
        <v>-6.6</v>
      </c>
      <c r="F205" s="32">
        <v>20</v>
      </c>
      <c r="G205" s="32">
        <v>492.1</v>
      </c>
      <c r="H205" s="32"/>
      <c r="I205" s="32">
        <v>0.43</v>
      </c>
      <c r="J205" s="32">
        <v>0</v>
      </c>
      <c r="K205" s="32">
        <v>1.06</v>
      </c>
      <c r="L205" s="32">
        <v>0</v>
      </c>
      <c r="M205" s="34">
        <v>41.122</v>
      </c>
      <c r="N205" s="34">
        <f t="shared" si="6"/>
        <v>7.0802341597796144E-3</v>
      </c>
    </row>
    <row r="206" spans="1:14" ht="39.75" customHeight="1" x14ac:dyDescent="0.25">
      <c r="A206" s="32">
        <v>177</v>
      </c>
      <c r="B206" s="61" t="s">
        <v>353</v>
      </c>
      <c r="C206" s="31" t="s">
        <v>354</v>
      </c>
      <c r="D206" s="32">
        <v>242</v>
      </c>
      <c r="E206" s="32">
        <v>-6.6</v>
      </c>
      <c r="F206" s="32">
        <v>20</v>
      </c>
      <c r="G206" s="32">
        <v>0</v>
      </c>
      <c r="H206" s="32">
        <v>41.6</v>
      </c>
      <c r="I206" s="32">
        <v>0.39</v>
      </c>
      <c r="J206" s="32">
        <v>0</v>
      </c>
      <c r="K206" s="32"/>
      <c r="L206" s="32">
        <v>0</v>
      </c>
      <c r="M206" s="34">
        <v>8.1839999999999993</v>
      </c>
      <c r="N206" s="34">
        <f t="shared" si="6"/>
        <v>1.4090909090909089E-3</v>
      </c>
    </row>
    <row r="207" spans="1:14" ht="39.75" customHeight="1" x14ac:dyDescent="0.25">
      <c r="A207" s="32">
        <v>178</v>
      </c>
      <c r="B207" s="61" t="s">
        <v>355</v>
      </c>
      <c r="C207" s="31" t="s">
        <v>356</v>
      </c>
      <c r="D207" s="32">
        <v>242</v>
      </c>
      <c r="E207" s="32">
        <v>-6.6</v>
      </c>
      <c r="F207" s="32">
        <v>20</v>
      </c>
      <c r="G207" s="32">
        <v>122</v>
      </c>
      <c r="H207" s="32"/>
      <c r="I207" s="32">
        <v>0.38</v>
      </c>
      <c r="J207" s="32">
        <v>0</v>
      </c>
      <c r="K207" s="32">
        <v>1.139</v>
      </c>
      <c r="L207" s="32">
        <v>0</v>
      </c>
      <c r="M207" s="34">
        <f>2.128+24.236</f>
        <v>26.364000000000001</v>
      </c>
      <c r="N207" s="34">
        <f t="shared" si="6"/>
        <v>4.5392561983471072E-3</v>
      </c>
    </row>
    <row r="208" spans="1:14" ht="39.75" customHeight="1" x14ac:dyDescent="0.25">
      <c r="A208" s="32">
        <v>179</v>
      </c>
      <c r="B208" s="61" t="s">
        <v>357</v>
      </c>
      <c r="C208" s="31" t="s">
        <v>358</v>
      </c>
      <c r="D208" s="32">
        <v>242</v>
      </c>
      <c r="E208" s="32">
        <v>-6.6</v>
      </c>
      <c r="F208" s="32">
        <v>20</v>
      </c>
      <c r="G208" s="32">
        <v>129.828</v>
      </c>
      <c r="H208" s="32"/>
      <c r="I208" s="32">
        <v>0.48</v>
      </c>
      <c r="J208" s="32">
        <v>0</v>
      </c>
      <c r="K208" s="32">
        <v>1.113</v>
      </c>
      <c r="L208" s="32">
        <v>0</v>
      </c>
      <c r="M208" s="34">
        <v>5.3869999999999996</v>
      </c>
      <c r="N208" s="34">
        <f t="shared" si="6"/>
        <v>9.2751377410468317E-4</v>
      </c>
    </row>
    <row r="209" spans="1:14" ht="39.75" customHeight="1" x14ac:dyDescent="0.25">
      <c r="A209" s="32">
        <v>180</v>
      </c>
      <c r="B209" s="47" t="s">
        <v>359</v>
      </c>
      <c r="C209" s="31" t="s">
        <v>360</v>
      </c>
      <c r="D209" s="32">
        <v>242</v>
      </c>
      <c r="E209" s="32">
        <v>-6.6</v>
      </c>
      <c r="F209" s="32">
        <v>20</v>
      </c>
      <c r="G209" s="32">
        <v>0</v>
      </c>
      <c r="H209" s="32">
        <v>112.3</v>
      </c>
      <c r="I209" s="32">
        <v>0.75</v>
      </c>
      <c r="J209" s="32">
        <v>0</v>
      </c>
      <c r="K209" s="32"/>
      <c r="L209" s="32">
        <v>0</v>
      </c>
      <c r="M209" s="34">
        <v>34.808999999999997</v>
      </c>
      <c r="N209" s="34">
        <f t="shared" si="6"/>
        <v>5.9932851239669419E-3</v>
      </c>
    </row>
    <row r="210" spans="1:14" ht="39.75" customHeight="1" x14ac:dyDescent="0.25">
      <c r="A210" s="32">
        <v>181</v>
      </c>
      <c r="B210" s="61" t="s">
        <v>361</v>
      </c>
      <c r="C210" s="31" t="s">
        <v>32</v>
      </c>
      <c r="D210" s="32">
        <v>242</v>
      </c>
      <c r="E210" s="32">
        <v>-6.6</v>
      </c>
      <c r="F210" s="32">
        <v>10</v>
      </c>
      <c r="G210" s="32">
        <v>756.1</v>
      </c>
      <c r="H210" s="32"/>
      <c r="I210" s="32">
        <v>0.38</v>
      </c>
      <c r="J210" s="32">
        <v>0</v>
      </c>
      <c r="K210" s="32">
        <v>1.024</v>
      </c>
      <c r="L210" s="32">
        <v>0.14287680000000003</v>
      </c>
      <c r="M210" s="34">
        <v>15.577</v>
      </c>
      <c r="N210" s="34">
        <f t="shared" si="6"/>
        <v>2.6819903581267218E-3</v>
      </c>
    </row>
    <row r="211" spans="1:14" ht="39.75" customHeight="1" x14ac:dyDescent="0.25">
      <c r="A211" s="32">
        <v>182</v>
      </c>
      <c r="B211" s="61" t="s">
        <v>362</v>
      </c>
      <c r="C211" s="31" t="s">
        <v>363</v>
      </c>
      <c r="D211" s="32">
        <v>242</v>
      </c>
      <c r="E211" s="32">
        <v>-6.6</v>
      </c>
      <c r="F211" s="32">
        <v>20</v>
      </c>
      <c r="G211" s="32">
        <v>4679</v>
      </c>
      <c r="H211" s="32"/>
      <c r="I211" s="32">
        <v>0.43</v>
      </c>
      <c r="J211" s="32">
        <v>0</v>
      </c>
      <c r="K211" s="32">
        <v>1.022</v>
      </c>
      <c r="L211" s="32">
        <v>0.15449280000000001</v>
      </c>
      <c r="M211" s="34">
        <v>154.017</v>
      </c>
      <c r="N211" s="34">
        <f t="shared" si="6"/>
        <v>2.6518078512396695E-2</v>
      </c>
    </row>
    <row r="212" spans="1:14" ht="39.75" customHeight="1" x14ac:dyDescent="0.25">
      <c r="A212" s="32">
        <v>183</v>
      </c>
      <c r="B212" s="47" t="s">
        <v>364</v>
      </c>
      <c r="C212" s="31" t="s">
        <v>365</v>
      </c>
      <c r="D212" s="32">
        <v>242</v>
      </c>
      <c r="E212" s="32">
        <v>-6.6</v>
      </c>
      <c r="F212" s="32">
        <v>20</v>
      </c>
      <c r="G212" s="32">
        <v>0</v>
      </c>
      <c r="H212" s="32">
        <v>43.3</v>
      </c>
      <c r="I212" s="32"/>
      <c r="J212" s="32">
        <v>0</v>
      </c>
      <c r="K212" s="32"/>
      <c r="L212" s="32">
        <v>0</v>
      </c>
      <c r="M212" s="34">
        <v>10.236000000000001</v>
      </c>
      <c r="N212" s="34">
        <f t="shared" si="6"/>
        <v>1.7623966942148762E-3</v>
      </c>
    </row>
    <row r="213" spans="1:14" ht="39.75" customHeight="1" x14ac:dyDescent="0.25">
      <c r="A213" s="32">
        <v>184</v>
      </c>
      <c r="B213" s="61" t="s">
        <v>366</v>
      </c>
      <c r="C213" s="31" t="s">
        <v>58</v>
      </c>
      <c r="D213" s="32">
        <v>242</v>
      </c>
      <c r="E213" s="32">
        <v>-6.6</v>
      </c>
      <c r="F213" s="32">
        <v>20</v>
      </c>
      <c r="G213" s="32">
        <v>4777.82</v>
      </c>
      <c r="H213" s="32"/>
      <c r="I213" s="32">
        <v>0.43</v>
      </c>
      <c r="J213" s="32">
        <v>0</v>
      </c>
      <c r="K213" s="32">
        <v>1.0089999999999999</v>
      </c>
      <c r="L213" s="32">
        <v>0.15449280000000001</v>
      </c>
      <c r="M213" s="34">
        <v>141.00399999999999</v>
      </c>
      <c r="N213" s="34">
        <f t="shared" si="6"/>
        <v>2.4277548209366388E-2</v>
      </c>
    </row>
    <row r="214" spans="1:14" ht="39.75" customHeight="1" x14ac:dyDescent="0.25">
      <c r="A214" s="32">
        <v>185</v>
      </c>
      <c r="B214" s="61" t="s">
        <v>367</v>
      </c>
      <c r="C214" s="31" t="s">
        <v>368</v>
      </c>
      <c r="D214" s="32">
        <v>242</v>
      </c>
      <c r="E214" s="32">
        <v>-6.6</v>
      </c>
      <c r="F214" s="32">
        <v>20</v>
      </c>
      <c r="G214" s="32">
        <v>384.48</v>
      </c>
      <c r="H214" s="32"/>
      <c r="I214" s="32">
        <v>0.43</v>
      </c>
      <c r="J214" s="32">
        <v>0</v>
      </c>
      <c r="K214" s="32">
        <v>1.296</v>
      </c>
      <c r="L214" s="32"/>
      <c r="M214" s="34">
        <v>27.983000000000001</v>
      </c>
      <c r="N214" s="34">
        <f t="shared" si="6"/>
        <v>4.8180096418732783E-3</v>
      </c>
    </row>
    <row r="215" spans="1:14" ht="39.75" customHeight="1" x14ac:dyDescent="0.25">
      <c r="A215" s="32">
        <v>186</v>
      </c>
      <c r="B215" s="47" t="s">
        <v>369</v>
      </c>
      <c r="C215" s="31" t="s">
        <v>370</v>
      </c>
      <c r="D215" s="32">
        <v>242</v>
      </c>
      <c r="E215" s="32">
        <v>-6.6</v>
      </c>
      <c r="F215" s="32">
        <v>20</v>
      </c>
      <c r="G215" s="32">
        <v>0</v>
      </c>
      <c r="H215" s="32">
        <v>20.399999999999999</v>
      </c>
      <c r="I215" s="32">
        <v>0.37</v>
      </c>
      <c r="J215" s="32">
        <v>0</v>
      </c>
      <c r="K215" s="32"/>
      <c r="L215" s="32">
        <v>0</v>
      </c>
      <c r="M215" s="34">
        <v>4.8230000000000004</v>
      </c>
      <c r="N215" s="34">
        <f t="shared" si="6"/>
        <v>8.3040633608815438E-4</v>
      </c>
    </row>
    <row r="216" spans="1:14" ht="39.75" customHeight="1" x14ac:dyDescent="0.25">
      <c r="A216" s="32">
        <v>187</v>
      </c>
      <c r="B216" s="61" t="s">
        <v>371</v>
      </c>
      <c r="C216" s="31" t="s">
        <v>372</v>
      </c>
      <c r="D216" s="32">
        <v>242</v>
      </c>
      <c r="E216" s="32">
        <v>-6.6</v>
      </c>
      <c r="F216" s="32">
        <v>18</v>
      </c>
      <c r="G216" s="32">
        <v>2136</v>
      </c>
      <c r="H216" s="32"/>
      <c r="I216" s="32">
        <v>0.38</v>
      </c>
      <c r="J216" s="32">
        <v>0</v>
      </c>
      <c r="K216" s="32">
        <v>1.117</v>
      </c>
      <c r="L216" s="32">
        <v>0.14287680000000003</v>
      </c>
      <c r="M216" s="34">
        <v>49.259</v>
      </c>
      <c r="N216" s="34">
        <f t="shared" si="6"/>
        <v>8.4812327823691469E-3</v>
      </c>
    </row>
    <row r="217" spans="1:14" ht="39.75" customHeight="1" x14ac:dyDescent="0.25">
      <c r="A217" s="32">
        <v>188</v>
      </c>
      <c r="B217" s="61" t="s">
        <v>373</v>
      </c>
      <c r="C217" s="31" t="s">
        <v>374</v>
      </c>
      <c r="D217" s="32">
        <v>242</v>
      </c>
      <c r="E217" s="32">
        <v>-6.6</v>
      </c>
      <c r="F217" s="32">
        <v>15</v>
      </c>
      <c r="G217" s="32">
        <v>6974.9</v>
      </c>
      <c r="H217" s="32"/>
      <c r="I217" s="32">
        <v>0.33</v>
      </c>
      <c r="J217" s="32">
        <v>0</v>
      </c>
      <c r="K217" s="32">
        <v>1.0025999999999999</v>
      </c>
      <c r="L217" s="32"/>
      <c r="M217" s="34">
        <v>66.784999999999997</v>
      </c>
      <c r="N217" s="34">
        <f t="shared" si="6"/>
        <v>1.1498794765840219E-2</v>
      </c>
    </row>
    <row r="218" spans="1:14" ht="39.75" customHeight="1" x14ac:dyDescent="0.25">
      <c r="A218" s="32">
        <v>189</v>
      </c>
      <c r="B218" s="61" t="s">
        <v>375</v>
      </c>
      <c r="C218" s="31" t="s">
        <v>376</v>
      </c>
      <c r="D218" s="32">
        <v>242</v>
      </c>
      <c r="E218" s="32">
        <v>-6.6</v>
      </c>
      <c r="F218" s="32">
        <v>20</v>
      </c>
      <c r="G218" s="32">
        <v>365.16</v>
      </c>
      <c r="H218" s="32"/>
      <c r="I218" s="32">
        <v>0.38</v>
      </c>
      <c r="J218" s="32">
        <v>0</v>
      </c>
      <c r="K218" s="32">
        <v>1.012</v>
      </c>
      <c r="L218" s="32">
        <v>0.15449280000000001</v>
      </c>
      <c r="M218" s="34">
        <v>15.635</v>
      </c>
      <c r="N218" s="34">
        <f t="shared" si="6"/>
        <v>2.6919765840220386E-3</v>
      </c>
    </row>
    <row r="219" spans="1:14" ht="39.75" customHeight="1" x14ac:dyDescent="0.25">
      <c r="A219" s="32">
        <v>190</v>
      </c>
      <c r="B219" s="61" t="s">
        <v>377</v>
      </c>
      <c r="C219" s="31" t="s">
        <v>378</v>
      </c>
      <c r="D219" s="32">
        <v>242</v>
      </c>
      <c r="E219" s="32">
        <v>-6.6</v>
      </c>
      <c r="F219" s="32">
        <v>20</v>
      </c>
      <c r="G219" s="32">
        <v>0</v>
      </c>
      <c r="H219" s="32">
        <v>42.8</v>
      </c>
      <c r="I219" s="32">
        <v>0.52</v>
      </c>
      <c r="J219" s="32">
        <v>0</v>
      </c>
      <c r="K219" s="32"/>
      <c r="L219" s="32">
        <v>0</v>
      </c>
      <c r="M219" s="34">
        <v>18.084</v>
      </c>
      <c r="N219" s="34">
        <f>M219/5808</f>
        <v>3.1136363636363636E-3</v>
      </c>
    </row>
    <row r="220" spans="1:14" ht="39.75" customHeight="1" x14ac:dyDescent="0.25">
      <c r="A220" s="32">
        <v>191</v>
      </c>
      <c r="B220" s="47" t="s">
        <v>379</v>
      </c>
      <c r="C220" s="31" t="s">
        <v>380</v>
      </c>
      <c r="D220" s="32">
        <v>242</v>
      </c>
      <c r="E220" s="32">
        <v>-6.6</v>
      </c>
      <c r="F220" s="32">
        <v>20</v>
      </c>
      <c r="G220" s="32">
        <v>0</v>
      </c>
      <c r="H220" s="32">
        <v>91.8</v>
      </c>
      <c r="I220" s="32">
        <v>0.37</v>
      </c>
      <c r="J220" s="32">
        <v>0</v>
      </c>
      <c r="K220" s="32"/>
      <c r="L220" s="32">
        <v>0</v>
      </c>
      <c r="M220" s="34">
        <v>25.337</v>
      </c>
      <c r="N220" s="34">
        <f t="shared" si="6"/>
        <v>4.3624311294765839E-3</v>
      </c>
    </row>
    <row r="221" spans="1:14" ht="39.75" customHeight="1" x14ac:dyDescent="0.25">
      <c r="A221" s="32">
        <v>192</v>
      </c>
      <c r="B221" s="47" t="s">
        <v>381</v>
      </c>
      <c r="C221" s="31" t="s">
        <v>132</v>
      </c>
      <c r="D221" s="32">
        <v>242</v>
      </c>
      <c r="E221" s="32">
        <v>-6.6</v>
      </c>
      <c r="F221" s="32">
        <v>20</v>
      </c>
      <c r="G221" s="32">
        <v>0</v>
      </c>
      <c r="H221" s="32">
        <v>29.8</v>
      </c>
      <c r="I221" s="32"/>
      <c r="J221" s="32">
        <v>0</v>
      </c>
      <c r="K221" s="32"/>
      <c r="L221" s="32">
        <v>0</v>
      </c>
      <c r="M221" s="34">
        <f>0.888+4.44+0.93</f>
        <v>6.258</v>
      </c>
      <c r="N221" s="34">
        <f t="shared" si="6"/>
        <v>1.0774793388429753E-3</v>
      </c>
    </row>
    <row r="222" spans="1:14" ht="39.75" customHeight="1" x14ac:dyDescent="0.25">
      <c r="A222" s="32">
        <v>193</v>
      </c>
      <c r="B222" s="61" t="s">
        <v>382</v>
      </c>
      <c r="C222" s="31" t="s">
        <v>383</v>
      </c>
      <c r="D222" s="32">
        <v>242</v>
      </c>
      <c r="E222" s="32">
        <v>-6.6</v>
      </c>
      <c r="F222" s="32">
        <v>20</v>
      </c>
      <c r="G222" s="32">
        <v>0</v>
      </c>
      <c r="H222" s="32">
        <v>41.5</v>
      </c>
      <c r="I222" s="32">
        <v>0.5</v>
      </c>
      <c r="J222" s="32">
        <v>0</v>
      </c>
      <c r="K222" s="32"/>
      <c r="L222" s="32">
        <v>0</v>
      </c>
      <c r="M222" s="34">
        <v>17.53</v>
      </c>
      <c r="N222" s="34">
        <f t="shared" si="6"/>
        <v>3.0182506887052344E-3</v>
      </c>
    </row>
    <row r="223" spans="1:14" ht="39.75" customHeight="1" x14ac:dyDescent="0.25">
      <c r="A223" s="32">
        <v>194</v>
      </c>
      <c r="B223" s="47" t="s">
        <v>384</v>
      </c>
      <c r="C223" s="31" t="s">
        <v>385</v>
      </c>
      <c r="D223" s="32">
        <v>242</v>
      </c>
      <c r="E223" s="32">
        <v>-6.6</v>
      </c>
      <c r="F223" s="32">
        <v>20</v>
      </c>
      <c r="G223" s="32"/>
      <c r="H223" s="32">
        <v>31.3</v>
      </c>
      <c r="I223" s="32">
        <v>0</v>
      </c>
      <c r="J223" s="32">
        <v>0</v>
      </c>
      <c r="K223" s="32"/>
      <c r="L223" s="32"/>
      <c r="M223" s="34">
        <v>13.221</v>
      </c>
      <c r="N223" s="34">
        <f t="shared" si="6"/>
        <v>2.2763429752066114E-3</v>
      </c>
    </row>
    <row r="224" spans="1:14" ht="39.75" customHeight="1" x14ac:dyDescent="0.25">
      <c r="A224" s="32">
        <v>195</v>
      </c>
      <c r="B224" s="47" t="s">
        <v>386</v>
      </c>
      <c r="C224" s="31" t="s">
        <v>387</v>
      </c>
      <c r="D224" s="32">
        <v>242</v>
      </c>
      <c r="E224" s="32">
        <v>-6.6</v>
      </c>
      <c r="F224" s="32">
        <v>20</v>
      </c>
      <c r="G224" s="32"/>
      <c r="H224" s="32">
        <v>36.4</v>
      </c>
      <c r="I224" s="32">
        <v>0.37</v>
      </c>
      <c r="J224" s="32">
        <v>0</v>
      </c>
      <c r="K224" s="32"/>
      <c r="L224" s="32"/>
      <c r="M224" s="34">
        <v>15.375</v>
      </c>
      <c r="N224" s="34">
        <f t="shared" si="6"/>
        <v>2.6472107438016527E-3</v>
      </c>
    </row>
    <row r="225" spans="1:14" ht="39.75" customHeight="1" x14ac:dyDescent="0.25">
      <c r="A225" s="32">
        <v>196</v>
      </c>
      <c r="B225" s="47" t="s">
        <v>388</v>
      </c>
      <c r="C225" s="31" t="s">
        <v>389</v>
      </c>
      <c r="D225" s="32">
        <v>242</v>
      </c>
      <c r="E225" s="32">
        <v>-6.6</v>
      </c>
      <c r="F225" s="32">
        <v>20</v>
      </c>
      <c r="G225" s="32">
        <v>8925</v>
      </c>
      <c r="H225" s="32"/>
      <c r="I225" s="32">
        <v>0.5</v>
      </c>
      <c r="J225" s="32">
        <v>0</v>
      </c>
      <c r="K225" s="32">
        <v>1.0085999999999999</v>
      </c>
      <c r="L225" s="32"/>
      <c r="M225" s="34">
        <v>36.493000000000002</v>
      </c>
      <c r="N225" s="34">
        <f t="shared" si="6"/>
        <v>6.2832300275482101E-3</v>
      </c>
    </row>
    <row r="226" spans="1:14" s="1" customFormat="1" ht="39.75" customHeight="1" x14ac:dyDescent="0.25">
      <c r="A226" s="32">
        <v>197</v>
      </c>
      <c r="B226" s="61" t="s">
        <v>390</v>
      </c>
      <c r="C226" s="31" t="s">
        <v>391</v>
      </c>
      <c r="D226" s="32">
        <v>242</v>
      </c>
      <c r="E226" s="32">
        <v>-6.6</v>
      </c>
      <c r="F226" s="32">
        <v>20</v>
      </c>
      <c r="G226" s="32"/>
      <c r="H226" s="32">
        <v>43.5</v>
      </c>
      <c r="I226" s="32">
        <v>0.37</v>
      </c>
      <c r="J226" s="32">
        <v>0</v>
      </c>
      <c r="K226" s="32"/>
      <c r="L226" s="32"/>
      <c r="M226" s="34">
        <v>11.423999999999999</v>
      </c>
      <c r="N226" s="34">
        <f t="shared" si="6"/>
        <v>1.9669421487603306E-3</v>
      </c>
    </row>
    <row r="227" spans="1:14" ht="39.75" customHeight="1" x14ac:dyDescent="0.25">
      <c r="A227" s="32">
        <v>198</v>
      </c>
      <c r="B227" s="47" t="s">
        <v>392</v>
      </c>
      <c r="C227" s="31" t="s">
        <v>393</v>
      </c>
      <c r="D227" s="32">
        <v>242</v>
      </c>
      <c r="E227" s="32">
        <v>-6.6</v>
      </c>
      <c r="F227" s="32">
        <v>20</v>
      </c>
      <c r="G227" s="32">
        <v>29.015999999999998</v>
      </c>
      <c r="H227" s="32"/>
      <c r="I227" s="32">
        <v>0.43</v>
      </c>
      <c r="J227" s="32">
        <v>0</v>
      </c>
      <c r="K227" s="32">
        <v>1.111</v>
      </c>
      <c r="L227" s="32"/>
      <c r="M227" s="34">
        <v>1.784</v>
      </c>
      <c r="N227" s="34">
        <f t="shared" si="6"/>
        <v>3.0716253443526171E-4</v>
      </c>
    </row>
    <row r="228" spans="1:14" ht="39.75" customHeight="1" x14ac:dyDescent="0.25">
      <c r="A228" s="32">
        <v>199</v>
      </c>
      <c r="B228" s="47" t="s">
        <v>394</v>
      </c>
      <c r="C228" s="31" t="s">
        <v>395</v>
      </c>
      <c r="D228" s="32">
        <v>242</v>
      </c>
      <c r="E228" s="32">
        <v>-6.6</v>
      </c>
      <c r="F228" s="32">
        <v>20</v>
      </c>
      <c r="G228" s="32">
        <v>66.12</v>
      </c>
      <c r="H228" s="32"/>
      <c r="I228" s="32">
        <v>0.43</v>
      </c>
      <c r="J228" s="32"/>
      <c r="K228" s="32">
        <v>1.083</v>
      </c>
      <c r="L228" s="32"/>
      <c r="M228" s="34">
        <v>3.9620000000000002</v>
      </c>
      <c r="N228" s="34">
        <f t="shared" si="6"/>
        <v>6.8216253443526172E-4</v>
      </c>
    </row>
    <row r="229" spans="1:14" ht="39.75" customHeight="1" x14ac:dyDescent="0.25">
      <c r="A229" s="32">
        <v>200</v>
      </c>
      <c r="B229" s="47" t="s">
        <v>396</v>
      </c>
      <c r="C229" s="31" t="s">
        <v>104</v>
      </c>
      <c r="D229" s="32">
        <v>242</v>
      </c>
      <c r="E229" s="32">
        <v>-6.6</v>
      </c>
      <c r="F229" s="32">
        <v>20</v>
      </c>
      <c r="G229" s="32"/>
      <c r="H229" s="32">
        <v>8.1</v>
      </c>
      <c r="I229" s="32">
        <v>0</v>
      </c>
      <c r="J229" s="32">
        <v>0</v>
      </c>
      <c r="K229" s="32"/>
      <c r="L229" s="32"/>
      <c r="M229" s="34">
        <v>3.4</v>
      </c>
      <c r="N229" s="34">
        <f t="shared" si="6"/>
        <v>5.8539944903581267E-4</v>
      </c>
    </row>
    <row r="230" spans="1:14" ht="39.75" customHeight="1" x14ac:dyDescent="0.25">
      <c r="A230" s="32">
        <v>201</v>
      </c>
      <c r="B230" s="47" t="s">
        <v>397</v>
      </c>
      <c r="C230" s="31" t="s">
        <v>398</v>
      </c>
      <c r="D230" s="32">
        <v>242</v>
      </c>
      <c r="E230" s="32">
        <v>-6.6</v>
      </c>
      <c r="F230" s="32">
        <v>20</v>
      </c>
      <c r="G230" s="32">
        <v>1080.3</v>
      </c>
      <c r="H230" s="32"/>
      <c r="I230" s="32">
        <v>0.91</v>
      </c>
      <c r="J230" s="32">
        <v>0</v>
      </c>
      <c r="K230" s="32">
        <v>1.2250000000000001</v>
      </c>
      <c r="L230" s="32"/>
      <c r="M230" s="34">
        <v>149.26300000000001</v>
      </c>
      <c r="N230" s="34">
        <f t="shared" si="6"/>
        <v>2.5699552341597796E-2</v>
      </c>
    </row>
    <row r="231" spans="1:14" ht="39.75" customHeight="1" x14ac:dyDescent="0.25">
      <c r="A231" s="32">
        <v>202</v>
      </c>
      <c r="B231" s="47" t="s">
        <v>399</v>
      </c>
      <c r="C231" s="31" t="s">
        <v>94</v>
      </c>
      <c r="D231" s="32">
        <v>242</v>
      </c>
      <c r="E231" s="32">
        <v>-6.6</v>
      </c>
      <c r="F231" s="32">
        <v>16</v>
      </c>
      <c r="G231" s="32">
        <v>542.28</v>
      </c>
      <c r="H231" s="32"/>
      <c r="I231" s="32">
        <v>0.35</v>
      </c>
      <c r="J231" s="32">
        <v>0</v>
      </c>
      <c r="K231" s="32">
        <v>1.298</v>
      </c>
      <c r="L231" s="32"/>
      <c r="M231" s="34">
        <v>18.277000000000001</v>
      </c>
      <c r="N231" s="34">
        <f t="shared" si="6"/>
        <v>3.1468663911845733E-3</v>
      </c>
    </row>
    <row r="232" spans="1:14" ht="39.75" customHeight="1" x14ac:dyDescent="0.25">
      <c r="A232" s="32">
        <v>203</v>
      </c>
      <c r="B232" s="47" t="s">
        <v>400</v>
      </c>
      <c r="C232" s="31" t="s">
        <v>401</v>
      </c>
      <c r="D232" s="32">
        <v>242</v>
      </c>
      <c r="E232" s="32">
        <v>-6.6</v>
      </c>
      <c r="F232" s="32">
        <v>20</v>
      </c>
      <c r="G232" s="32">
        <v>989</v>
      </c>
      <c r="H232" s="32"/>
      <c r="I232" s="32">
        <v>0.4</v>
      </c>
      <c r="J232" s="32">
        <v>0</v>
      </c>
      <c r="K232" s="32">
        <v>1.083</v>
      </c>
      <c r="L232" s="32">
        <v>0.15449280000000001</v>
      </c>
      <c r="M232" s="34">
        <v>48.817</v>
      </c>
      <c r="N232" s="34">
        <f t="shared" si="6"/>
        <v>8.4051308539944899E-3</v>
      </c>
    </row>
    <row r="233" spans="1:14" ht="39.75" customHeight="1" x14ac:dyDescent="0.25">
      <c r="A233" s="32">
        <v>204</v>
      </c>
      <c r="B233" s="47" t="s">
        <v>402</v>
      </c>
      <c r="C233" s="31" t="s">
        <v>403</v>
      </c>
      <c r="D233" s="32">
        <v>242</v>
      </c>
      <c r="E233" s="32">
        <v>-6.6</v>
      </c>
      <c r="F233" s="32">
        <v>20</v>
      </c>
      <c r="G233" s="32">
        <v>0</v>
      </c>
      <c r="H233" s="32">
        <v>17.2</v>
      </c>
      <c r="I233" s="32">
        <v>0.42</v>
      </c>
      <c r="J233" s="32">
        <v>0</v>
      </c>
      <c r="K233" s="32"/>
      <c r="L233" s="32">
        <v>0</v>
      </c>
      <c r="M233" s="34">
        <v>4.7469999999999999</v>
      </c>
      <c r="N233" s="34">
        <f t="shared" si="6"/>
        <v>8.1732093663911844E-4</v>
      </c>
    </row>
    <row r="234" spans="1:14" s="66" customFormat="1" ht="35.25" customHeight="1" x14ac:dyDescent="0.25">
      <c r="A234" s="32">
        <v>205</v>
      </c>
      <c r="B234" s="47" t="s">
        <v>404</v>
      </c>
      <c r="C234" s="42" t="s">
        <v>363</v>
      </c>
      <c r="D234" s="61">
        <v>242</v>
      </c>
      <c r="E234" s="61">
        <v>-6.6</v>
      </c>
      <c r="F234" s="61">
        <v>20</v>
      </c>
      <c r="G234" s="61"/>
      <c r="H234" s="61">
        <v>214</v>
      </c>
      <c r="I234" s="61"/>
      <c r="J234" s="61">
        <v>0</v>
      </c>
      <c r="K234" s="61"/>
      <c r="L234" s="61">
        <v>0.15449280000000001</v>
      </c>
      <c r="M234" s="34">
        <v>50.59</v>
      </c>
      <c r="N234" s="34">
        <f>M234/5808</f>
        <v>8.7103994490358126E-3</v>
      </c>
    </row>
    <row r="235" spans="1:14" s="66" customFormat="1" ht="35.25" customHeight="1" x14ac:dyDescent="0.25">
      <c r="A235" s="32">
        <v>206</v>
      </c>
      <c r="B235" s="61" t="s">
        <v>405</v>
      </c>
      <c r="C235" s="42" t="s">
        <v>406</v>
      </c>
      <c r="D235" s="61">
        <v>242</v>
      </c>
      <c r="E235" s="61">
        <v>-6.6</v>
      </c>
      <c r="F235" s="61">
        <v>20</v>
      </c>
      <c r="G235" s="61">
        <v>12915</v>
      </c>
      <c r="H235" s="61"/>
      <c r="I235" s="61">
        <v>0.43</v>
      </c>
      <c r="J235" s="61">
        <v>0</v>
      </c>
      <c r="K235" s="61">
        <v>1.0276000000000001</v>
      </c>
      <c r="L235" s="61">
        <v>0.15449280000000001</v>
      </c>
      <c r="M235" s="34">
        <v>401.53399999999999</v>
      </c>
      <c r="N235" s="34">
        <f>M235/5808</f>
        <v>6.9134641873278238E-2</v>
      </c>
    </row>
    <row r="236" spans="1:14" s="66" customFormat="1" ht="35.25" customHeight="1" x14ac:dyDescent="0.25">
      <c r="A236" s="32">
        <v>207</v>
      </c>
      <c r="B236" s="61" t="s">
        <v>407</v>
      </c>
      <c r="C236" s="42" t="s">
        <v>408</v>
      </c>
      <c r="D236" s="61">
        <v>242</v>
      </c>
      <c r="E236" s="61">
        <v>-6.6</v>
      </c>
      <c r="F236" s="61">
        <v>20</v>
      </c>
      <c r="G236" s="61">
        <v>8812</v>
      </c>
      <c r="H236" s="61"/>
      <c r="I236" s="61">
        <v>0.38</v>
      </c>
      <c r="J236" s="61">
        <v>0</v>
      </c>
      <c r="K236" s="61">
        <v>1.0293000000000001</v>
      </c>
      <c r="L236" s="61">
        <v>0.15449280000000001</v>
      </c>
      <c r="M236" s="34">
        <v>219.81100000000001</v>
      </c>
      <c r="N236" s="34">
        <f t="shared" ref="N236:N241" si="7">M236/5808</f>
        <v>3.7846246556473832E-2</v>
      </c>
    </row>
    <row r="237" spans="1:14" s="66" customFormat="1" ht="35.25" customHeight="1" x14ac:dyDescent="0.25">
      <c r="A237" s="32">
        <v>208</v>
      </c>
      <c r="B237" s="47" t="s">
        <v>409</v>
      </c>
      <c r="C237" s="42" t="s">
        <v>410</v>
      </c>
      <c r="D237" s="61">
        <v>242</v>
      </c>
      <c r="E237" s="61">
        <v>-6.6</v>
      </c>
      <c r="F237" s="61">
        <v>20</v>
      </c>
      <c r="G237" s="61">
        <v>717.97199999999998</v>
      </c>
      <c r="H237" s="61"/>
      <c r="I237" s="61">
        <v>0.43</v>
      </c>
      <c r="J237" s="61"/>
      <c r="K237" s="61">
        <v>1.0860000000000001</v>
      </c>
      <c r="L237" s="61"/>
      <c r="M237" s="34">
        <v>21.532</v>
      </c>
      <c r="N237" s="34">
        <f>M237/5808</f>
        <v>3.7073002754820935E-3</v>
      </c>
    </row>
    <row r="238" spans="1:14" s="66" customFormat="1" ht="35.25" customHeight="1" x14ac:dyDescent="0.25">
      <c r="A238" s="32">
        <v>209</v>
      </c>
      <c r="B238" s="47" t="s">
        <v>411</v>
      </c>
      <c r="C238" s="42" t="s">
        <v>412</v>
      </c>
      <c r="D238" s="61">
        <v>242</v>
      </c>
      <c r="E238" s="61">
        <v>-6.6</v>
      </c>
      <c r="F238" s="61">
        <v>20</v>
      </c>
      <c r="G238" s="61">
        <v>578.69299999999998</v>
      </c>
      <c r="H238" s="61"/>
      <c r="I238" s="61">
        <v>0.43</v>
      </c>
      <c r="J238" s="61">
        <v>0</v>
      </c>
      <c r="K238" s="61">
        <v>1</v>
      </c>
      <c r="L238" s="61"/>
      <c r="M238" s="34">
        <v>46.899000000000001</v>
      </c>
      <c r="N238" s="34">
        <f>M238/5808</f>
        <v>8.0748966942148764E-3</v>
      </c>
    </row>
    <row r="239" spans="1:14" s="66" customFormat="1" ht="35.25" customHeight="1" x14ac:dyDescent="0.25">
      <c r="A239" s="32">
        <v>210</v>
      </c>
      <c r="B239" s="61" t="s">
        <v>413</v>
      </c>
      <c r="C239" s="42" t="s">
        <v>414</v>
      </c>
      <c r="D239" s="61">
        <v>242</v>
      </c>
      <c r="E239" s="61">
        <v>-6.6</v>
      </c>
      <c r="F239" s="61">
        <v>18</v>
      </c>
      <c r="G239" s="61">
        <v>0</v>
      </c>
      <c r="H239" s="61">
        <v>71.7</v>
      </c>
      <c r="I239" s="61">
        <v>0.7</v>
      </c>
      <c r="J239" s="61">
        <v>0</v>
      </c>
      <c r="K239" s="61"/>
      <c r="L239" s="61">
        <v>0</v>
      </c>
      <c r="M239" s="34">
        <v>19.789000000000001</v>
      </c>
      <c r="N239" s="34">
        <f t="shared" si="7"/>
        <v>3.4071969696969698E-3</v>
      </c>
    </row>
    <row r="240" spans="1:14" s="66" customFormat="1" ht="35.25" customHeight="1" x14ac:dyDescent="0.25">
      <c r="A240" s="32">
        <v>211</v>
      </c>
      <c r="B240" s="61" t="s">
        <v>415</v>
      </c>
      <c r="C240" s="42" t="s">
        <v>416</v>
      </c>
      <c r="D240" s="61">
        <v>242</v>
      </c>
      <c r="E240" s="61">
        <v>-6.6</v>
      </c>
      <c r="F240" s="61">
        <v>20</v>
      </c>
      <c r="G240" s="61">
        <v>5395.8</v>
      </c>
      <c r="H240" s="61"/>
      <c r="I240" s="61">
        <v>0.43</v>
      </c>
      <c r="J240" s="61">
        <v>0</v>
      </c>
      <c r="K240" s="61">
        <v>1.4690000000000001</v>
      </c>
      <c r="L240" s="61"/>
      <c r="M240" s="34">
        <v>354.85</v>
      </c>
      <c r="N240" s="34">
        <f t="shared" si="7"/>
        <v>6.109676308539945E-2</v>
      </c>
    </row>
    <row r="241" spans="1:15" s="67" customFormat="1" ht="35.25" customHeight="1" x14ac:dyDescent="0.25">
      <c r="A241" s="32">
        <v>212</v>
      </c>
      <c r="B241" s="61" t="s">
        <v>417</v>
      </c>
      <c r="C241" s="42" t="s">
        <v>418</v>
      </c>
      <c r="D241" s="61">
        <v>242</v>
      </c>
      <c r="E241" s="61">
        <v>-6.6</v>
      </c>
      <c r="F241" s="61">
        <v>20</v>
      </c>
      <c r="G241" s="61">
        <v>21495.9</v>
      </c>
      <c r="H241" s="61"/>
      <c r="I241" s="61">
        <v>0.35</v>
      </c>
      <c r="J241" s="61">
        <v>0</v>
      </c>
      <c r="K241" s="61">
        <v>1.024</v>
      </c>
      <c r="L241" s="61"/>
      <c r="M241" s="34">
        <v>32.881</v>
      </c>
      <c r="N241" s="34">
        <f t="shared" si="7"/>
        <v>5.6613292011019282E-3</v>
      </c>
    </row>
    <row r="242" spans="1:15" s="67" customFormat="1" ht="35.25" customHeight="1" x14ac:dyDescent="0.25">
      <c r="A242" s="32">
        <v>213</v>
      </c>
      <c r="B242" s="61" t="s">
        <v>419</v>
      </c>
      <c r="C242" s="42" t="s">
        <v>18</v>
      </c>
      <c r="D242" s="61">
        <v>242</v>
      </c>
      <c r="E242" s="61">
        <v>-6.6</v>
      </c>
      <c r="F242" s="61">
        <v>20</v>
      </c>
      <c r="G242" s="61">
        <v>7842</v>
      </c>
      <c r="H242" s="61"/>
      <c r="I242" s="61">
        <v>0.43</v>
      </c>
      <c r="J242" s="61">
        <v>0</v>
      </c>
      <c r="K242" s="61">
        <v>1.0529999999999999</v>
      </c>
      <c r="L242" s="61">
        <v>0.15449280000000001</v>
      </c>
      <c r="M242" s="34">
        <v>143.52199999999999</v>
      </c>
      <c r="N242" s="34">
        <f>M242/5808</f>
        <v>2.4711088154269971E-2</v>
      </c>
    </row>
    <row r="243" spans="1:15" s="66" customFormat="1" ht="35.25" customHeight="1" x14ac:dyDescent="0.25">
      <c r="A243" s="32">
        <v>214</v>
      </c>
      <c r="B243" s="47" t="s">
        <v>420</v>
      </c>
      <c r="C243" s="42" t="s">
        <v>421</v>
      </c>
      <c r="D243" s="61">
        <v>242</v>
      </c>
      <c r="E243" s="61">
        <v>-6.6</v>
      </c>
      <c r="F243" s="61">
        <v>20</v>
      </c>
      <c r="G243" s="61">
        <v>7842</v>
      </c>
      <c r="H243" s="61"/>
      <c r="I243" s="61">
        <v>0.43</v>
      </c>
      <c r="J243" s="61">
        <v>0</v>
      </c>
      <c r="K243" s="61">
        <v>1.0529999999999999</v>
      </c>
      <c r="L243" s="61">
        <v>0.15449280000000001</v>
      </c>
      <c r="M243" s="34">
        <v>8.7959999999999994</v>
      </c>
      <c r="N243" s="34">
        <f>M243/5808</f>
        <v>1.5144628099173552E-3</v>
      </c>
    </row>
    <row r="244" spans="1:15" s="66" customFormat="1" ht="35.25" customHeight="1" x14ac:dyDescent="0.25">
      <c r="A244" s="32">
        <v>215</v>
      </c>
      <c r="B244" s="47" t="s">
        <v>422</v>
      </c>
      <c r="C244" s="42" t="s">
        <v>423</v>
      </c>
      <c r="D244" s="61">
        <v>242</v>
      </c>
      <c r="E244" s="61">
        <v>-6.6</v>
      </c>
      <c r="F244" s="61">
        <v>20</v>
      </c>
      <c r="G244" s="61">
        <v>3842</v>
      </c>
      <c r="H244" s="61"/>
      <c r="I244" s="61">
        <v>0.43</v>
      </c>
      <c r="J244" s="61"/>
      <c r="K244" s="61">
        <v>1.0029999999999999</v>
      </c>
      <c r="L244" s="61"/>
      <c r="M244" s="34">
        <v>92.816999999999993</v>
      </c>
      <c r="N244" s="34">
        <f>M244/5808</f>
        <v>1.5980888429752066E-2</v>
      </c>
    </row>
    <row r="245" spans="1:15" s="66" customFormat="1" ht="35.25" customHeight="1" x14ac:dyDescent="0.25">
      <c r="A245" s="32">
        <v>216</v>
      </c>
      <c r="B245" s="47" t="s">
        <v>424</v>
      </c>
      <c r="C245" s="42" t="s">
        <v>425</v>
      </c>
      <c r="D245" s="61">
        <v>242</v>
      </c>
      <c r="E245" s="61">
        <v>-6.6</v>
      </c>
      <c r="F245" s="61">
        <v>20</v>
      </c>
      <c r="G245" s="61">
        <v>109.2</v>
      </c>
      <c r="H245" s="61"/>
      <c r="I245" s="61"/>
      <c r="J245" s="61"/>
      <c r="K245" s="61"/>
      <c r="L245" s="61"/>
      <c r="M245" s="34">
        <v>8.6460000000000008</v>
      </c>
      <c r="N245" s="34">
        <f>M245/5808</f>
        <v>1.4886363636363639E-3</v>
      </c>
    </row>
    <row r="246" spans="1:15" s="66" customFormat="1" ht="35.25" customHeight="1" x14ac:dyDescent="0.25">
      <c r="A246" s="32">
        <v>217</v>
      </c>
      <c r="B246" s="47" t="s">
        <v>426</v>
      </c>
      <c r="C246" s="42" t="s">
        <v>427</v>
      </c>
      <c r="D246" s="61">
        <v>242</v>
      </c>
      <c r="E246" s="61">
        <v>-6.6</v>
      </c>
      <c r="F246" s="61">
        <v>20</v>
      </c>
      <c r="G246" s="61">
        <v>268.89999999999998</v>
      </c>
      <c r="H246" s="61"/>
      <c r="I246" s="61"/>
      <c r="J246" s="61"/>
      <c r="K246" s="61"/>
      <c r="L246" s="61"/>
      <c r="M246" s="34">
        <f>27.837</f>
        <v>27.837</v>
      </c>
      <c r="N246" s="34">
        <f>M246/5808</f>
        <v>4.7928719008264462E-3</v>
      </c>
    </row>
    <row r="247" spans="1:15" x14ac:dyDescent="0.25">
      <c r="A247" s="32"/>
      <c r="B247" s="44" t="s">
        <v>428</v>
      </c>
      <c r="C247" s="68"/>
      <c r="D247" s="44"/>
      <c r="E247" s="44"/>
      <c r="F247" s="44"/>
      <c r="G247" s="44">
        <f>SUM(G77:G246)</f>
        <v>262126.96900000004</v>
      </c>
      <c r="H247" s="44">
        <f>SUM(H77:H243)</f>
        <v>8500.6000000000022</v>
      </c>
      <c r="I247" s="44"/>
      <c r="J247" s="44">
        <f>SUM(J234:J243)</f>
        <v>0</v>
      </c>
      <c r="K247" s="44">
        <f>SUM(K77:K244)</f>
        <v>151.93919999999997</v>
      </c>
      <c r="L247" s="44">
        <f>SUM(L234:L243)</f>
        <v>0.77246400000000004</v>
      </c>
      <c r="M247" s="45">
        <f>SUM(M77:M246)</f>
        <v>7607.0470000000023</v>
      </c>
      <c r="N247" s="45">
        <f>SUM(N77:N246)</f>
        <v>1.3097532713498623</v>
      </c>
    </row>
    <row r="248" spans="1:15" x14ac:dyDescent="0.25">
      <c r="A248" s="32"/>
      <c r="B248" s="49" t="s">
        <v>429</v>
      </c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</row>
    <row r="249" spans="1:15" ht="36" customHeight="1" x14ac:dyDescent="0.25">
      <c r="A249" s="32">
        <v>218</v>
      </c>
      <c r="B249" s="33" t="s">
        <v>430</v>
      </c>
      <c r="C249" s="31"/>
      <c r="D249" s="33"/>
      <c r="E249" s="32"/>
      <c r="F249" s="32"/>
      <c r="G249" s="32"/>
      <c r="H249" s="32"/>
      <c r="I249" s="32"/>
      <c r="J249" s="32"/>
      <c r="K249" s="44"/>
      <c r="L249" s="44"/>
      <c r="M249" s="52">
        <f>51314.482+424.117+205.065</f>
        <v>51943.664000000004</v>
      </c>
      <c r="N249" s="34">
        <f t="shared" ref="N249" si="8">M249/5808</f>
        <v>8.9434683195592299</v>
      </c>
    </row>
    <row r="250" spans="1:15" x14ac:dyDescent="0.25">
      <c r="A250" s="32"/>
      <c r="B250" s="44" t="s">
        <v>69</v>
      </c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69">
        <f>SUM(M249:M249)</f>
        <v>51943.664000000004</v>
      </c>
      <c r="N250" s="70">
        <f>SUM(N249:N249)</f>
        <v>8.9434683195592299</v>
      </c>
    </row>
    <row r="251" spans="1:15" x14ac:dyDescent="0.25">
      <c r="A251" s="32"/>
      <c r="B251" s="44"/>
      <c r="C251" s="44"/>
      <c r="D251" s="32"/>
      <c r="E251" s="32"/>
      <c r="F251" s="32"/>
      <c r="G251" s="32"/>
      <c r="H251" s="32"/>
      <c r="I251" s="32"/>
      <c r="J251" s="32"/>
      <c r="K251" s="44"/>
      <c r="L251" s="44"/>
      <c r="M251" s="71"/>
      <c r="N251" s="72"/>
    </row>
    <row r="252" spans="1:15" ht="38.25" customHeight="1" x14ac:dyDescent="0.25">
      <c r="A252" s="32"/>
      <c r="B252" s="44" t="s">
        <v>431</v>
      </c>
      <c r="C252" s="44"/>
      <c r="D252" s="33"/>
      <c r="E252" s="32"/>
      <c r="F252" s="32"/>
      <c r="G252" s="32"/>
      <c r="H252" s="32"/>
      <c r="I252" s="32"/>
      <c r="J252" s="32"/>
      <c r="K252" s="44"/>
      <c r="L252" s="44"/>
      <c r="M252" s="34">
        <f>M53</f>
        <v>6626.3270000000002</v>
      </c>
      <c r="N252" s="34">
        <f>N53</f>
        <v>1.1408965220385674</v>
      </c>
      <c r="O252" s="3"/>
    </row>
    <row r="253" spans="1:15" ht="38.25" customHeight="1" x14ac:dyDescent="0.25">
      <c r="A253" s="32"/>
      <c r="B253" s="44" t="s">
        <v>432</v>
      </c>
      <c r="C253" s="44"/>
      <c r="D253" s="33"/>
      <c r="E253" s="32"/>
      <c r="F253" s="32"/>
      <c r="G253" s="32"/>
      <c r="H253" s="32"/>
      <c r="I253" s="32"/>
      <c r="J253" s="32"/>
      <c r="K253" s="44"/>
      <c r="L253" s="44"/>
      <c r="M253" s="34">
        <f>M59</f>
        <v>2741.817</v>
      </c>
      <c r="N253" s="34">
        <f>N59</f>
        <v>0.47207592975206619</v>
      </c>
      <c r="O253" s="3"/>
    </row>
    <row r="254" spans="1:15" ht="38.25" customHeight="1" x14ac:dyDescent="0.25">
      <c r="A254" s="32"/>
      <c r="B254" s="44" t="s">
        <v>433</v>
      </c>
      <c r="C254" s="44"/>
      <c r="D254" s="33"/>
      <c r="E254" s="32"/>
      <c r="F254" s="32"/>
      <c r="G254" s="32"/>
      <c r="H254" s="32"/>
      <c r="I254" s="32"/>
      <c r="J254" s="32"/>
      <c r="K254" s="32"/>
      <c r="L254" s="32"/>
      <c r="M254" s="34">
        <f>M76</f>
        <v>2241.5670000000005</v>
      </c>
      <c r="N254" s="34">
        <f>N76</f>
        <v>0.38594473140495861</v>
      </c>
      <c r="O254" s="3"/>
    </row>
    <row r="255" spans="1:15" ht="38.25" customHeight="1" x14ac:dyDescent="0.25">
      <c r="A255" s="32"/>
      <c r="B255" s="44" t="s">
        <v>434</v>
      </c>
      <c r="C255" s="44"/>
      <c r="D255" s="33"/>
      <c r="E255" s="32"/>
      <c r="F255" s="32"/>
      <c r="G255" s="32"/>
      <c r="H255" s="32"/>
      <c r="I255" s="32"/>
      <c r="J255" s="32"/>
      <c r="K255" s="32"/>
      <c r="L255" s="32"/>
      <c r="M255" s="34">
        <f>M247</f>
        <v>7607.0470000000023</v>
      </c>
      <c r="N255" s="34">
        <f>N247</f>
        <v>1.3097532713498623</v>
      </c>
      <c r="O255" s="3"/>
    </row>
    <row r="256" spans="1:15" ht="38.25" customHeight="1" x14ac:dyDescent="0.25">
      <c r="A256" s="32"/>
      <c r="B256" s="44" t="s">
        <v>429</v>
      </c>
      <c r="C256" s="44"/>
      <c r="D256" s="33"/>
      <c r="E256" s="32"/>
      <c r="F256" s="32"/>
      <c r="G256" s="32"/>
      <c r="H256" s="32"/>
      <c r="I256" s="32"/>
      <c r="J256" s="32"/>
      <c r="K256" s="32"/>
      <c r="L256" s="32"/>
      <c r="M256" s="52">
        <f>M250</f>
        <v>51943.664000000004</v>
      </c>
      <c r="N256" s="34">
        <f>N250</f>
        <v>8.9434683195592299</v>
      </c>
      <c r="O256" s="3"/>
    </row>
    <row r="257" spans="1:14" ht="38.25" customHeight="1" x14ac:dyDescent="0.25">
      <c r="A257" s="32"/>
      <c r="B257" s="49" t="s">
        <v>435</v>
      </c>
      <c r="C257" s="49"/>
      <c r="D257" s="49"/>
      <c r="E257" s="49"/>
      <c r="F257" s="49"/>
      <c r="G257" s="49"/>
      <c r="H257" s="49"/>
      <c r="I257" s="49"/>
      <c r="J257" s="33"/>
      <c r="K257" s="33"/>
      <c r="L257" s="33"/>
      <c r="M257" s="73">
        <f>SUM(M252:M256)</f>
        <v>71160.422000000006</v>
      </c>
      <c r="N257" s="74">
        <f>SUM(N252:N256)</f>
        <v>12.252138774104685</v>
      </c>
    </row>
    <row r="258" spans="1:14" x14ac:dyDescent="0.25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44"/>
      <c r="N258" s="73" t="s">
        <v>436</v>
      </c>
    </row>
    <row r="259" spans="1:14" x14ac:dyDescent="0.25">
      <c r="A259" s="75"/>
      <c r="B259" s="76"/>
      <c r="C259" s="76"/>
      <c r="D259" s="76"/>
      <c r="E259" s="76"/>
      <c r="F259" s="76"/>
      <c r="G259" s="76"/>
      <c r="H259" s="76"/>
      <c r="I259" s="75"/>
      <c r="J259" s="75"/>
      <c r="K259" s="76"/>
      <c r="L259" s="76"/>
      <c r="M259" s="77"/>
      <c r="N259" s="78"/>
    </row>
    <row r="260" spans="1:14" x14ac:dyDescent="0.25">
      <c r="A260" s="75"/>
      <c r="B260" s="76"/>
      <c r="C260" s="76"/>
      <c r="D260" s="76"/>
      <c r="E260" s="75"/>
      <c r="F260" s="75"/>
      <c r="G260" s="75"/>
      <c r="H260" s="75"/>
      <c r="I260" s="75"/>
      <c r="J260" s="75"/>
      <c r="K260" s="75"/>
      <c r="L260" s="76"/>
      <c r="M260" s="79"/>
      <c r="N260" s="78"/>
    </row>
    <row r="261" spans="1:14" x14ac:dyDescent="0.25">
      <c r="A261" s="75"/>
      <c r="B261" s="76"/>
      <c r="C261" s="76"/>
      <c r="D261" s="76"/>
      <c r="E261" s="75"/>
      <c r="F261" s="75"/>
      <c r="G261" s="75"/>
      <c r="H261" s="75"/>
      <c r="I261" s="75"/>
      <c r="J261" s="75"/>
      <c r="K261" s="75"/>
      <c r="L261" s="75"/>
      <c r="M261" s="76"/>
      <c r="N261" s="78"/>
    </row>
    <row r="262" spans="1:14" x14ac:dyDescent="0.25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6"/>
      <c r="N262" s="78"/>
    </row>
    <row r="263" spans="1:14" x14ac:dyDescent="0.25">
      <c r="A263" s="1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1"/>
      <c r="N263" s="82"/>
    </row>
    <row r="264" spans="1:14" x14ac:dyDescent="0.25">
      <c r="A264" s="1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1"/>
      <c r="N264" s="82"/>
    </row>
    <row r="265" spans="1:14" s="86" customFormat="1" ht="15.75" x14ac:dyDescent="0.25">
      <c r="A265" s="83"/>
      <c r="B265" s="84" t="s">
        <v>437</v>
      </c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 t="s">
        <v>438</v>
      </c>
      <c r="N265" s="85"/>
    </row>
    <row r="266" spans="1:14" x14ac:dyDescent="0.25">
      <c r="A266" s="1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2"/>
    </row>
    <row r="267" spans="1:14" x14ac:dyDescent="0.25">
      <c r="A267" s="1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4"/>
      <c r="N267" s="82"/>
    </row>
  </sheetData>
  <mergeCells count="20">
    <mergeCell ref="B25:N25"/>
    <mergeCell ref="B60:N60"/>
    <mergeCell ref="B248:N248"/>
    <mergeCell ref="B257:I257"/>
    <mergeCell ref="I19:I23"/>
    <mergeCell ref="J19:J23"/>
    <mergeCell ref="K19:K23"/>
    <mergeCell ref="L19:L23"/>
    <mergeCell ref="M19:M23"/>
    <mergeCell ref="N19:N23"/>
    <mergeCell ref="B16:N16"/>
    <mergeCell ref="B17:N17"/>
    <mergeCell ref="A19:A23"/>
    <mergeCell ref="B19:B23"/>
    <mergeCell ref="C19:C23"/>
    <mergeCell ref="D19:D23"/>
    <mergeCell ref="E19:E23"/>
    <mergeCell ref="F19:F23"/>
    <mergeCell ref="G19:G23"/>
    <mergeCell ref="H19:H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2025-04-10T04:49:02Z</dcterms:modified>
</cp:coreProperties>
</file>